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3\документы\windows\pc1\рабочее\Share\VII скликання\сессии\43 сесія\програми\Теплосеть\"/>
    </mc:Choice>
  </mc:AlternateContent>
  <bookViews>
    <workbookView xWindow="0" yWindow="0" windowWidth="20490" windowHeight="7620" tabRatio="646" activeTab="1"/>
  </bookViews>
  <sheets>
    <sheet name="4" sheetId="2" r:id="rId1"/>
    <sheet name="5" sheetId="1" r:id="rId2"/>
    <sheet name="6" sheetId="3" r:id="rId3"/>
  </sheets>
  <externalReferences>
    <externalReference r:id="rId4"/>
  </externalReferences>
  <definedNames>
    <definedName name="__xlnm_Print_Area" localSheetId="0">'4'!$A$1:$U$123</definedName>
    <definedName name="__xlnm_Print_Area" localSheetId="1">'5'!$A$1:$X$137</definedName>
    <definedName name="__xlnm_Print_Area" localSheetId="2">'6'!$A$1:$G$65</definedName>
    <definedName name="__xlnm_Print_Area_0" localSheetId="0">'4'!$A$1:$U$123</definedName>
    <definedName name="__xlnm_Print_Area_0" localSheetId="1">'5'!$A$1:$X$137</definedName>
    <definedName name="__xlnm_Print_Area_0" localSheetId="2">'6'!$A$1:$G$65</definedName>
    <definedName name="_xlnm.Print_Area" localSheetId="0">'4'!$A$1:$U$123</definedName>
    <definedName name="_xlnm.Print_Area" localSheetId="1">'5'!$A$1:$X$137</definedName>
    <definedName name="_xlnm.Print_Area" localSheetId="2">'6'!$A$1:$G$65</definedName>
  </definedNames>
  <calcPr calcId="162913"/>
</workbook>
</file>

<file path=xl/calcChain.xml><?xml version="1.0" encoding="utf-8"?>
<calcChain xmlns="http://schemas.openxmlformats.org/spreadsheetml/2006/main">
  <c r="R126" i="2" l="1"/>
  <c r="W76" i="1" l="1"/>
  <c r="X42" i="1"/>
  <c r="W42" i="1"/>
  <c r="V42" i="1"/>
  <c r="V37" i="1"/>
  <c r="T72" i="2"/>
  <c r="U71" i="2"/>
  <c r="S71" i="2"/>
  <c r="V75" i="1" s="1"/>
  <c r="U70" i="2"/>
  <c r="X74" i="1" s="1"/>
  <c r="S70" i="2"/>
  <c r="U38" i="2"/>
  <c r="T38" i="2"/>
  <c r="T33" i="2"/>
  <c r="W37" i="1" s="1"/>
  <c r="S33" i="2"/>
  <c r="U32" i="2"/>
  <c r="X36" i="1" s="1"/>
  <c r="T36" i="1" s="1"/>
  <c r="S32" i="2"/>
  <c r="V36" i="1" s="1"/>
  <c r="U31" i="2"/>
  <c r="X35" i="1" s="1"/>
  <c r="T35" i="1" s="1"/>
  <c r="S31" i="2"/>
  <c r="V35" i="1" s="1"/>
  <c r="U30" i="2"/>
  <c r="X34" i="1" s="1"/>
  <c r="T34" i="1" s="1"/>
  <c r="S30" i="2"/>
  <c r="V34" i="1" s="1"/>
  <c r="U29" i="2"/>
  <c r="X33" i="1" s="1"/>
  <c r="T33" i="1" s="1"/>
  <c r="U72" i="2" l="1"/>
  <c r="S72" i="2"/>
  <c r="X75" i="1"/>
  <c r="X76" i="1" s="1"/>
  <c r="V74" i="1"/>
  <c r="T41" i="2"/>
  <c r="I117" i="2"/>
  <c r="L72" i="2" l="1"/>
  <c r="D71" i="2"/>
  <c r="Q71" i="2" s="1"/>
  <c r="D70" i="2"/>
  <c r="D72" i="2" s="1"/>
  <c r="Q72" i="2" s="1"/>
  <c r="L40" i="2"/>
  <c r="D40" i="2"/>
  <c r="M40" i="2" s="1"/>
  <c r="D37" i="2"/>
  <c r="L37" i="2" s="1"/>
  <c r="D34" i="2"/>
  <c r="L34" i="2" s="1"/>
  <c r="D32" i="2"/>
  <c r="L32" i="2" s="1"/>
  <c r="L31" i="2"/>
  <c r="D31" i="2"/>
  <c r="D30" i="2"/>
  <c r="D29" i="2"/>
  <c r="V76" i="1"/>
  <c r="U76" i="1"/>
  <c r="D75" i="1"/>
  <c r="N75" i="1" s="1"/>
  <c r="D74" i="1"/>
  <c r="N74" i="1" s="1"/>
  <c r="S74" i="1" s="1"/>
  <c r="P76" i="1"/>
  <c r="O76" i="1"/>
  <c r="Q76" i="1"/>
  <c r="R76" i="1"/>
  <c r="W45" i="1"/>
  <c r="E35" i="1"/>
  <c r="S35" i="1" s="1"/>
  <c r="S44" i="1"/>
  <c r="O44" i="1"/>
  <c r="E43" i="1"/>
  <c r="O43" i="1" s="1"/>
  <c r="S43" i="1" s="1"/>
  <c r="D43" i="1"/>
  <c r="D39" i="2" s="1"/>
  <c r="L39" i="2" s="1"/>
  <c r="E42" i="1"/>
  <c r="O42" i="1" s="1"/>
  <c r="S42" i="1" s="1"/>
  <c r="D42" i="1"/>
  <c r="T42" i="1" s="1"/>
  <c r="O41" i="1"/>
  <c r="S41" i="1" s="1"/>
  <c r="D40" i="1"/>
  <c r="E40" i="1" s="1"/>
  <c r="S40" i="1" s="1"/>
  <c r="D39" i="1"/>
  <c r="E39" i="1" s="1"/>
  <c r="O38" i="1"/>
  <c r="S38" i="1" s="1"/>
  <c r="E38" i="1"/>
  <c r="U37" i="1"/>
  <c r="U45" i="1" s="1"/>
  <c r="U58" i="1" s="1"/>
  <c r="R37" i="1"/>
  <c r="R45" i="1" s="1"/>
  <c r="R58" i="1" s="1"/>
  <c r="Q37" i="1"/>
  <c r="Q45" i="1" s="1"/>
  <c r="Q58" i="1" s="1"/>
  <c r="P37" i="1"/>
  <c r="P45" i="1" s="1"/>
  <c r="P58" i="1" s="1"/>
  <c r="M37" i="1"/>
  <c r="L37" i="1"/>
  <c r="K37" i="1"/>
  <c r="J37" i="1"/>
  <c r="I37" i="1"/>
  <c r="H37" i="1"/>
  <c r="G37" i="1"/>
  <c r="F37" i="1"/>
  <c r="E36" i="1"/>
  <c r="S36" i="1" s="1"/>
  <c r="E34" i="1"/>
  <c r="O34" i="1" s="1"/>
  <c r="E33" i="1"/>
  <c r="O33" i="1" s="1"/>
  <c r="S33" i="1" s="1"/>
  <c r="D37" i="1" l="1"/>
  <c r="D33" i="2" s="1"/>
  <c r="D41" i="2" s="1"/>
  <c r="O36" i="1"/>
  <c r="D36" i="2"/>
  <c r="D38" i="2"/>
  <c r="M38" i="2" s="1"/>
  <c r="N76" i="1"/>
  <c r="D76" i="1"/>
  <c r="C31" i="3" s="1"/>
  <c r="D35" i="2"/>
  <c r="K71" i="2"/>
  <c r="M71" i="2" s="1"/>
  <c r="L33" i="2"/>
  <c r="L38" i="2"/>
  <c r="M39" i="2"/>
  <c r="S75" i="1"/>
  <c r="S76" i="1" s="1"/>
  <c r="E75" i="1"/>
  <c r="O35" i="1"/>
  <c r="S34" i="1"/>
  <c r="S45" i="1" s="1"/>
  <c r="S58" i="1" s="1"/>
  <c r="N39" i="1"/>
  <c r="N40" i="1"/>
  <c r="E37" i="1"/>
  <c r="E45" i="1" s="1"/>
  <c r="S39" i="1"/>
  <c r="S37" i="1" s="1"/>
  <c r="O37" i="1"/>
  <c r="O45" i="1" s="1"/>
  <c r="D58" i="1" l="1"/>
  <c r="D45" i="1"/>
  <c r="T76" i="1"/>
  <c r="N37" i="1"/>
  <c r="N45" i="1" s="1"/>
  <c r="Q40" i="2" l="1"/>
  <c r="Q39" i="2"/>
  <c r="Q32" i="2"/>
  <c r="Q38" i="2" l="1"/>
  <c r="C74" i="2" l="1"/>
  <c r="R72" i="2" l="1"/>
  <c r="N72" i="2"/>
  <c r="O72" i="2"/>
  <c r="P72" i="2"/>
  <c r="M34" i="2"/>
  <c r="M32" i="2"/>
  <c r="M31" i="2" l="1"/>
  <c r="Q31" i="2"/>
  <c r="K68" i="3"/>
  <c r="O59" i="1" l="1"/>
  <c r="O58" i="1"/>
  <c r="V78" i="1"/>
  <c r="V79" i="1" s="1"/>
  <c r="M70" i="2"/>
  <c r="M72" i="2" s="1"/>
  <c r="K70" i="2"/>
  <c r="M35" i="2"/>
  <c r="M36" i="2"/>
  <c r="M37" i="2"/>
  <c r="K35" i="2"/>
  <c r="K33" i="2" s="1"/>
  <c r="K36" i="2"/>
  <c r="M30" i="2"/>
  <c r="L30" i="2" s="1"/>
  <c r="M126" i="2"/>
  <c r="N55" i="2"/>
  <c r="P55" i="2"/>
  <c r="R55" i="2"/>
  <c r="T55" i="2"/>
  <c r="E41" i="2"/>
  <c r="O41" i="2"/>
  <c r="O55" i="2" s="1"/>
  <c r="R54" i="2"/>
  <c r="T54" i="2"/>
  <c r="E55" i="2"/>
  <c r="F55" i="2"/>
  <c r="L60" i="2"/>
  <c r="O60" i="2"/>
  <c r="O86" i="2" s="1"/>
  <c r="O63" i="2"/>
  <c r="O85" i="2"/>
  <c r="E75" i="2"/>
  <c r="F75" i="2"/>
  <c r="R75" i="2"/>
  <c r="R85" i="2" s="1"/>
  <c r="S75" i="2"/>
  <c r="T75" i="2"/>
  <c r="T85" i="2" s="1"/>
  <c r="T86" i="2" s="1"/>
  <c r="N85" i="2"/>
  <c r="P85" i="2"/>
  <c r="N86" i="2"/>
  <c r="P86" i="2"/>
  <c r="P117" i="2" s="1"/>
  <c r="D94" i="2"/>
  <c r="D98" i="2" s="1"/>
  <c r="D116" i="2" s="1"/>
  <c r="K94" i="2"/>
  <c r="K116" i="2" s="1"/>
  <c r="L94" i="2"/>
  <c r="L98" i="2" s="1"/>
  <c r="M94" i="2"/>
  <c r="M116" i="2" s="1"/>
  <c r="Q94" i="2"/>
  <c r="Q116" i="2" s="1"/>
  <c r="S94" i="2"/>
  <c r="S116" i="2" s="1"/>
  <c r="U94" i="2"/>
  <c r="U98" i="2" s="1"/>
  <c r="U116" i="2" s="1"/>
  <c r="E58" i="1"/>
  <c r="E59" i="1" s="1"/>
  <c r="U59" i="1"/>
  <c r="W58" i="1"/>
  <c r="W59" i="1" s="1"/>
  <c r="F59" i="1"/>
  <c r="G59" i="1"/>
  <c r="H59" i="1"/>
  <c r="I59" i="1"/>
  <c r="J59" i="1"/>
  <c r="K59" i="1"/>
  <c r="L59" i="1"/>
  <c r="M59" i="1"/>
  <c r="E79" i="1"/>
  <c r="F79" i="1"/>
  <c r="P79" i="1"/>
  <c r="Q79" i="1"/>
  <c r="R79" i="1"/>
  <c r="R90" i="1" s="1"/>
  <c r="U79" i="1"/>
  <c r="U90" i="1" s="1"/>
  <c r="W79" i="1"/>
  <c r="W90" i="1" s="1"/>
  <c r="W91" i="1" s="1"/>
  <c r="F90" i="1"/>
  <c r="F91" i="1" s="1"/>
  <c r="R91" i="1"/>
  <c r="D122" i="1"/>
  <c r="E122" i="1"/>
  <c r="N122" i="1"/>
  <c r="O122" i="1"/>
  <c r="P122" i="1"/>
  <c r="Q122" i="1"/>
  <c r="R122" i="1"/>
  <c r="T122" i="1"/>
  <c r="U122" i="1"/>
  <c r="V122" i="1"/>
  <c r="W122" i="1"/>
  <c r="X122" i="1"/>
  <c r="C15" i="3"/>
  <c r="D15" i="3"/>
  <c r="E15" i="3"/>
  <c r="E22" i="3"/>
  <c r="E23" i="3" s="1"/>
  <c r="D26" i="3"/>
  <c r="D29" i="3" s="1"/>
  <c r="C29" i="3"/>
  <c r="E29" i="3"/>
  <c r="C43" i="3"/>
  <c r="C51" i="3" s="1"/>
  <c r="E43" i="3"/>
  <c r="E51" i="3" s="1"/>
  <c r="D51" i="3"/>
  <c r="Q90" i="1"/>
  <c r="Q91" i="1"/>
  <c r="E91" i="1"/>
  <c r="U91" i="1"/>
  <c r="N91" i="1"/>
  <c r="S98" i="2" l="1"/>
  <c r="N117" i="2"/>
  <c r="K72" i="2"/>
  <c r="K85" i="2" s="1"/>
  <c r="K86" i="2" s="1"/>
  <c r="T117" i="2"/>
  <c r="M33" i="2"/>
  <c r="K41" i="2"/>
  <c r="K54" i="2" s="1"/>
  <c r="N58" i="1"/>
  <c r="R59" i="1"/>
  <c r="R123" i="1" s="1"/>
  <c r="U123" i="1"/>
  <c r="P59" i="1"/>
  <c r="M98" i="2"/>
  <c r="Q98" i="2"/>
  <c r="S59" i="1"/>
  <c r="D59" i="1"/>
  <c r="D74" i="2" s="1"/>
  <c r="W123" i="1"/>
  <c r="V90" i="1"/>
  <c r="V91" i="1" s="1"/>
  <c r="S85" i="2"/>
  <c r="S86" i="2" s="1"/>
  <c r="O117" i="2"/>
  <c r="M29" i="2"/>
  <c r="Q29" i="2"/>
  <c r="P90" i="1"/>
  <c r="P91" i="1"/>
  <c r="N90" i="1"/>
  <c r="Q59" i="1"/>
  <c r="Q123" i="1" s="1"/>
  <c r="N59" i="1"/>
  <c r="N123" i="1" s="1"/>
  <c r="O78" i="1"/>
  <c r="D79" i="1"/>
  <c r="D90" i="1" s="1"/>
  <c r="L29" i="2" l="1"/>
  <c r="L41" i="2" s="1"/>
  <c r="L55" i="2" s="1"/>
  <c r="M41" i="2"/>
  <c r="C32" i="3"/>
  <c r="E32" i="3" s="1"/>
  <c r="L74" i="2"/>
  <c r="L75" i="2" s="1"/>
  <c r="L85" i="2" s="1"/>
  <c r="L86" i="2" s="1"/>
  <c r="M74" i="2"/>
  <c r="M75" i="2" s="1"/>
  <c r="M85" i="2" s="1"/>
  <c r="M86" i="2" s="1"/>
  <c r="D75" i="2"/>
  <c r="D85" i="2" s="1"/>
  <c r="P123" i="1"/>
  <c r="M54" i="2"/>
  <c r="D54" i="2"/>
  <c r="D55" i="2"/>
  <c r="C17" i="3" s="1"/>
  <c r="S78" i="1"/>
  <c r="S79" i="1" s="1"/>
  <c r="S90" i="1" s="1"/>
  <c r="S91" i="1" s="1"/>
  <c r="S123" i="1" s="1"/>
  <c r="O79" i="1"/>
  <c r="D91" i="1"/>
  <c r="L54" i="2" l="1"/>
  <c r="M55" i="2"/>
  <c r="M117" i="2" s="1"/>
  <c r="L117" i="2"/>
  <c r="C22" i="3"/>
  <c r="C23" i="3" s="1"/>
  <c r="D86" i="2"/>
  <c r="D117" i="2" s="1"/>
  <c r="K55" i="2"/>
  <c r="K117" i="2" s="1"/>
  <c r="D123" i="1"/>
  <c r="O91" i="1"/>
  <c r="O123" i="1" s="1"/>
  <c r="O90" i="1"/>
  <c r="D32" i="3" l="1"/>
  <c r="D36" i="3" s="1"/>
  <c r="D37" i="3" s="1"/>
  <c r="E123" i="1" s="1"/>
  <c r="C36" i="3"/>
  <c r="C37" i="3" s="1"/>
  <c r="C52" i="3" s="1"/>
  <c r="L67" i="3" s="1"/>
  <c r="E36" i="3"/>
  <c r="E37" i="3" s="1"/>
  <c r="E117" i="2" l="1"/>
  <c r="D17" i="3"/>
  <c r="D22" i="3" s="1"/>
  <c r="D23" i="3" s="1"/>
  <c r="K70" i="3"/>
  <c r="F123" i="1"/>
  <c r="F117" i="2"/>
  <c r="J68" i="3"/>
  <c r="Q74" i="2" l="1"/>
  <c r="U75" i="2"/>
  <c r="X78" i="1"/>
  <c r="Q34" i="2"/>
  <c r="X79" i="1" l="1"/>
  <c r="T78" i="1"/>
  <c r="T79" i="1" s="1"/>
  <c r="Q75" i="2"/>
  <c r="Q30" i="2" l="1"/>
  <c r="Q37" i="2" l="1"/>
  <c r="Q36" i="2"/>
  <c r="Q35" i="2"/>
  <c r="Q70" i="2" l="1"/>
  <c r="U85" i="2" l="1"/>
  <c r="U86" i="2" l="1"/>
  <c r="Q85" i="2"/>
  <c r="Q86" i="2" s="1"/>
  <c r="X90" i="1"/>
  <c r="X91" i="1" l="1"/>
  <c r="T90" i="1"/>
  <c r="T91" i="1" l="1"/>
  <c r="S29" i="2" l="1"/>
  <c r="S41" i="2" l="1"/>
  <c r="S54" i="2" s="1"/>
  <c r="V33" i="1"/>
  <c r="V45" i="1" s="1"/>
  <c r="V58" i="1" s="1"/>
  <c r="V59" i="1" s="1"/>
  <c r="V123" i="1" s="1"/>
  <c r="S55" i="2" l="1"/>
  <c r="S117" i="2" s="1"/>
  <c r="U33" i="2" l="1"/>
  <c r="X37" i="1" l="1"/>
  <c r="U41" i="2"/>
  <c r="Q33" i="2"/>
  <c r="U55" i="2" l="1"/>
  <c r="U117" i="2" s="1"/>
  <c r="Q117" i="2" s="1"/>
  <c r="Q41" i="2"/>
  <c r="U54" i="2"/>
  <c r="T37" i="1"/>
  <c r="X45" i="1"/>
  <c r="Q55" i="2" l="1"/>
  <c r="Q54" i="2"/>
  <c r="X58" i="1"/>
  <c r="X59" i="1" s="1"/>
  <c r="X123" i="1" s="1"/>
  <c r="T123" i="1" s="1"/>
  <c r="T45" i="1"/>
  <c r="T58" i="1" s="1"/>
  <c r="T59" i="1" s="1"/>
</calcChain>
</file>

<file path=xl/sharedStrings.xml><?xml version="1.0" encoding="utf-8"?>
<sst xmlns="http://schemas.openxmlformats.org/spreadsheetml/2006/main" count="1000" uniqueCount="218">
  <si>
    <t>ПОГОДЖЕНО</t>
  </si>
  <si>
    <t>ЗАТВЕРДЖЕНО</t>
  </si>
  <si>
    <t>М.П.</t>
  </si>
  <si>
    <t>ТОВ  «Мелітопольські теплові мережі»</t>
  </si>
  <si>
    <t>(найменування ліцензіата)</t>
  </si>
  <si>
    <t>№ з/п</t>
  </si>
  <si>
    <t>Найменування заходів (пооб'єктно)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</si>
  <si>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</si>
  <si>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грн. (без ПДВ)</t>
  </si>
  <si>
    <t>Сума позичкових коштів та відсотків за їх  використання, що підлягає поверненню упланованому періоді,           тис. грн.           (без ПДВ)</t>
  </si>
  <si>
    <t>Сума інших залучених коштів, що підлягає поверненню у планованому періоді,           тис. грн.          (без ПДВ)</t>
  </si>
  <si>
    <t>Кошти, що враховуються у структурі тарифів гр.5+гр.6. + гр.11+гр.12,       тис. грн.                  (без ПДВ)</t>
  </si>
  <si>
    <t>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</si>
  <si>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</si>
  <si>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r>
      <t>Строк окупності (місяців)</t>
    </r>
    <r>
      <rPr>
        <b/>
        <sz val="10"/>
        <rFont val="Times New Roman"/>
        <family val="1"/>
        <charset val="204"/>
      </rPr>
      <t>*</t>
    </r>
  </si>
  <si>
    <t>№ аркуша обґрунтовуючих матеріалів</t>
  </si>
  <si>
    <t>Економія паливно-енергетичних ресурсів                  (тони умовного палива/прогнозний період)</t>
  </si>
  <si>
    <t>Економія фонду заробітної плати (тис. грн./рік)</t>
  </si>
  <si>
    <r>
      <t>Економічний ефект (тис. грн.)</t>
    </r>
    <r>
      <rPr>
        <b/>
        <sz val="10"/>
        <rFont val="Times New Roman"/>
        <family val="1"/>
        <charset val="204"/>
      </rPr>
      <t>**</t>
    </r>
  </si>
  <si>
    <t>загальна сума</t>
  </si>
  <si>
    <t>з урахуванням:</t>
  </si>
  <si>
    <t>господарський  (вартість    матеріальних ресурсів)</t>
  </si>
  <si>
    <t>підряд-  ний</t>
  </si>
  <si>
    <t>І кв.</t>
  </si>
  <si>
    <t>ІІ кв.</t>
  </si>
  <si>
    <t>ІІІ кв.</t>
  </si>
  <si>
    <t>ІV кв.</t>
  </si>
  <si>
    <t>амортиза-ційні відраху-вання</t>
  </si>
  <si>
    <t>виробничі інвестиції з прибутку</t>
  </si>
  <si>
    <t>отримані у планова-номуперіоді позичкові кошти фінансових установ, що підлягають повер-ненню</t>
  </si>
  <si>
    <t>отримані у планованомуперіоді  бюджетні кошти, що не підлягають поверненню</t>
  </si>
  <si>
    <t>інші залучені кошти, отримані у планованому періоді, з них:</t>
  </si>
  <si>
    <t>що підлягають поверненню</t>
  </si>
  <si>
    <t>що не підлягають поверненню</t>
  </si>
  <si>
    <t>І</t>
  </si>
  <si>
    <t>Виробництво теплової енергії</t>
  </si>
  <si>
    <t>1.1</t>
  </si>
  <si>
    <t>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</si>
  <si>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>1.1.1</t>
  </si>
  <si>
    <t>Заходи зі зниження питомих витрат, а також втрат ресурсів, з них:</t>
  </si>
  <si>
    <t>Усього за підпунктом 1.1.1</t>
  </si>
  <si>
    <t>х</t>
  </si>
  <si>
    <t>1.1.2</t>
  </si>
  <si>
    <t>х </t>
  </si>
  <si>
    <t>Усього за підпунктом 1.1.2</t>
  </si>
  <si>
    <t>1.1.3</t>
  </si>
  <si>
    <t>Інші заходи, з них:</t>
  </si>
  <si>
    <t>Усього за підпунктом 1.1.3</t>
  </si>
  <si>
    <t>Усього за пунктом 1.1</t>
  </si>
  <si>
    <t>1.2</t>
  </si>
  <si>
    <t>Інші заходи (не звільняється від оподаткування згідно з пунктом 154.9 статті 154 Податкового кодексу України), з урахуванням:</t>
  </si>
  <si>
    <t>1.2.1</t>
  </si>
  <si>
    <t>1.2.1.1</t>
  </si>
  <si>
    <t>Усього за підпунктом 1.2.1</t>
  </si>
  <si>
    <t>1.2.2</t>
  </si>
  <si>
    <t>Заходи щодо забезпечення технологічного та/або комерційного обліку ресурсів, з них:</t>
  </si>
  <si>
    <t>Усього за підпунктом 1.2.2</t>
  </si>
  <si>
    <t>1.2.3</t>
  </si>
  <si>
    <t>Заходи щодо впровадження та розвитку інформаційних технологій, з них:</t>
  </si>
  <si>
    <t>Усього за підпунктом 1.2.3</t>
  </si>
  <si>
    <t>1.2.4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</si>
  <si>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</si>
  <si>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1.2.4</t>
  </si>
  <si>
    <t>1.2.5</t>
  </si>
  <si>
    <t>Усього за підпунктом 1.2.5</t>
  </si>
  <si>
    <t>Усього за пунктом 1.2</t>
  </si>
  <si>
    <t>Усього за розділом І</t>
  </si>
  <si>
    <t>ІІ</t>
  </si>
  <si>
    <t>Транспортування теплової енергії</t>
  </si>
  <si>
    <t>2.1</t>
  </si>
  <si>
    <t>2.1.1</t>
  </si>
  <si>
    <t>Усього за підпунктом 2.1.1</t>
  </si>
  <si>
    <t>2.1.2</t>
  </si>
  <si>
    <t>Усього за підпунктом 2.1.2</t>
  </si>
  <si>
    <t>2.1.3</t>
  </si>
  <si>
    <t>Усього за підпунктом 2.1.3</t>
  </si>
  <si>
    <t>Усього за пунктом 2.1</t>
  </si>
  <si>
    <t>2.2</t>
  </si>
  <si>
    <t>2.2.1</t>
  </si>
  <si>
    <t>2.2.1.1</t>
  </si>
  <si>
    <t>2.2.1.2</t>
  </si>
  <si>
    <t>Усього за підпунктом 2.2.1</t>
  </si>
  <si>
    <t>2.2.2</t>
  </si>
  <si>
    <t>Заходи щодо забезпечення  технологічного та/або комерційного обліку ресурсів, з них:</t>
  </si>
  <si>
    <t>2.2.2.1</t>
  </si>
  <si>
    <t>Усього за підпунктом 2.2.2</t>
  </si>
  <si>
    <t>2.2.3</t>
  </si>
  <si>
    <t>Усього за підпунктом 2.2.3</t>
  </si>
  <si>
    <t>2.2.4</t>
  </si>
  <si>
    <t>Усього за підпунктом 2.2.4</t>
  </si>
  <si>
    <t>2.2.5</t>
  </si>
  <si>
    <t>Усього за підпунктом 2.2.5</t>
  </si>
  <si>
    <t>Усього за пунктом 2.2</t>
  </si>
  <si>
    <t>Усього за розділом ІІ</t>
  </si>
  <si>
    <t>ІІІ</t>
  </si>
  <si>
    <t>Постачання теплової енергії</t>
  </si>
  <si>
    <t>3.1</t>
  </si>
  <si>
    <t>3.1.1</t>
  </si>
  <si>
    <t>Усього за підпунктом 3.1.1</t>
  </si>
  <si>
    <t>3.1.2</t>
  </si>
  <si>
    <t>Усього за підпунктом 3.1.2</t>
  </si>
  <si>
    <t>3.1.3</t>
  </si>
  <si>
    <t>Усього за підпунктом 3.1.3</t>
  </si>
  <si>
    <t>Усього за пунктом 3.1</t>
  </si>
  <si>
    <t>3.2</t>
  </si>
  <si>
    <t>3.2.1</t>
  </si>
  <si>
    <t>Усього за підпунктом 3.2.1</t>
  </si>
  <si>
    <t>3.2.2</t>
  </si>
  <si>
    <t>Усього за підпунктом 3.2.2</t>
  </si>
  <si>
    <t>3.2.3</t>
  </si>
  <si>
    <t>Усього за підпунктом 3.2.3</t>
  </si>
  <si>
    <t>3.2.4</t>
  </si>
  <si>
    <t>Усього за підпунктом3.2.4</t>
  </si>
  <si>
    <t>3.2.5</t>
  </si>
  <si>
    <t>Усього за підпунктом 3.2.5</t>
  </si>
  <si>
    <t>Усього за пунктом 3.2</t>
  </si>
  <si>
    <t>Усього за розділом ІІІ</t>
  </si>
  <si>
    <t>Усього за інвестиційною програмою</t>
  </si>
  <si>
    <t>Примітки:</t>
  </si>
  <si>
    <t>* Суми витрат по заходах та економічний ефект від їх упровадження  при розрахунку строку окупності враховувати без ПДВ.</t>
  </si>
  <si>
    <t>** Складові розрахунку економічного ефекту від упровадження  заходів ураховувати без ПДВ.</t>
  </si>
  <si>
    <t>х - ліцензіатом не заповнюється.</t>
  </si>
  <si>
    <t>Головний інженер</t>
  </si>
  <si>
    <t>(посада відповідального виконавця)</t>
  </si>
  <si>
    <t>(підпис)</t>
  </si>
  <si>
    <r>
      <t>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</si>
  <si>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Найменуван-ня заходів (пооб'єктно)</t>
  </si>
  <si>
    <t>Фінансовий план використання коштів на виконання інвестиційної програми за джерелами фінансування, тис. грн (без ПДВ)</t>
  </si>
  <si>
    <t>За способом виконання, тис. грн (без ПДВ)</t>
  </si>
  <si>
    <t>Графік здійснення заходів та використання коштів на планований та прогнозний періоди    тис. грн (без ПДВ)</t>
  </si>
  <si>
    <r>
      <t>Строк окупності (місяців)</t>
    </r>
    <r>
      <rPr>
        <b/>
        <sz val="9"/>
        <rFont val="Times New Roman"/>
        <family val="1"/>
        <charset val="204"/>
      </rPr>
      <t>**</t>
    </r>
  </si>
  <si>
    <t>Економія паливно-енергетичних ресурсів        (тони умовного палива/прогнозний період)</t>
  </si>
  <si>
    <r>
      <t>Економічний ефект (тис. грн )</t>
    </r>
    <r>
      <rPr>
        <b/>
        <sz val="9"/>
        <rFont val="Times New Roman"/>
        <family val="1"/>
        <charset val="204"/>
      </rPr>
      <t>***</t>
    </r>
  </si>
  <si>
    <t>госпо-дарський  (вартість    матері-альних ресурсів)</t>
  </si>
  <si>
    <t>підрядний</t>
  </si>
  <si>
    <t>плано-ваний період</t>
  </si>
  <si>
    <t>прогнозний період</t>
  </si>
  <si>
    <t>аморти-заційні відраху-вання</t>
  </si>
  <si>
    <t>позичко-ві кошти</t>
  </si>
  <si>
    <t>інші залучені кошти,    з них:</t>
  </si>
  <si>
    <t>бюджетні кошти (не підлягають поверненню)</t>
  </si>
  <si>
    <t>підля-гають повер-ненню</t>
  </si>
  <si>
    <t>не підлягають повернен-ню</t>
  </si>
  <si>
    <t>плано-ваний  період     +1</t>
  </si>
  <si>
    <t>плано-ваний період + n*</t>
  </si>
  <si>
    <r>
      <t>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 не звільняється від оподаткування згідно з  Податковим кодексом України), з урахуванням :</t>
    </r>
  </si>
  <si>
    <t>Усього за підпунктом 3.2.4</t>
  </si>
  <si>
    <r>
      <t>Примітки:    n*</t>
    </r>
    <r>
      <rPr>
        <sz val="9"/>
        <rFont val="Calibri"/>
        <family val="2"/>
        <charset val="204"/>
      </rPr>
      <t>–</t>
    </r>
    <r>
      <rPr>
        <sz val="9"/>
        <rFont val="Times New Roman"/>
        <family val="1"/>
        <charset val="204"/>
      </rPr>
      <t>кількість років інвестиційної програми.</t>
    </r>
  </si>
  <si>
    <t>** Суми витрат по заходах та економічний ефект від їх упровадження  при розрахунку строку окупності враховувати без ПДВ.</t>
  </si>
  <si>
    <t>*** Складові розрахунку економічного ефекту від упровадження  заходів ураховувати без ПДВ.</t>
  </si>
  <si>
    <t>Найменування заходів</t>
  </si>
  <si>
    <t>Кошти, що враховуються у структурі тарифів за джерелами фінансування, 
тис. грн. (без ПДВ)</t>
  </si>
  <si>
    <t>амортизаційні відрахування</t>
  </si>
  <si>
    <t>сума позичкових коштів та відсотків за їх використання, що підлягає поверненню у планованому періоді</t>
  </si>
  <si>
    <t>сума інших залучених коштів, що підлягає поверненню у планованому періоді</t>
  </si>
  <si>
    <r>
      <t>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 :</t>
    </r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</si>
  <si>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</si>
  <si>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</si>
  <si>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t>Інші заходи</t>
  </si>
  <si>
    <t>1.2.</t>
  </si>
  <si>
    <t>Інші заходи (не звільняється від оподаткування згідноз пунктом 154.9 статті 154 Податкового кодексу України), з урахуванням: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</si>
  <si>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</si>
  <si>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</si>
  <si>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r>
      <t>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 Податкового кодексу України), з урахуванням:</t>
    </r>
  </si>
  <si>
    <r>
      <t>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</si>
  <si>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 xml:space="preserve">             (посадова особа ліцензіата)</t>
  </si>
  <si>
    <t xml:space="preserve">                                            (підпис)</t>
  </si>
  <si>
    <t>(прізвище, ім'я, по батькові)</t>
  </si>
  <si>
    <t>М. П.</t>
  </si>
  <si>
    <t>(підпис)                                                                  (прізвище, ім’я, по батькові)</t>
  </si>
  <si>
    <t xml:space="preserve"> </t>
  </si>
  <si>
    <t xml:space="preserve">                                (підпис)</t>
  </si>
  <si>
    <t>1.1.1.1</t>
  </si>
  <si>
    <t>1.2.1.2</t>
  </si>
  <si>
    <t>1.2.1.3</t>
  </si>
  <si>
    <t>1.2.1.4</t>
  </si>
  <si>
    <t>1.2.1.5</t>
  </si>
  <si>
    <t>1.2.1.6</t>
  </si>
  <si>
    <t>1.2.1.7</t>
  </si>
  <si>
    <t>1.2.1.8</t>
  </si>
  <si>
    <t>Будівництво, реконструкція та модернізація об’єктів теплопостачання (звільняється від оподаткування згідно з пунктом 154.9 статті 154 Податкового кодексу України), з урахуванням:</t>
  </si>
  <si>
    <t>(прізвище, ім’я, по батькові)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</si>
  <si>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</si>
  <si>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2",проектні роботи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</si>
  <si>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обладнання котли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</si>
  <si>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обладнання пальники</t>
  </si>
  <si>
    <t>Технічне переоснащення котельні "Привокзальна", вул. Гетьмана Сагайдачного,270/1-заміна котлів КВГ5,2-115 СН "Грач" на котли NAVI  III 1890 (BZKU Україна) з пальниками газовими Ecoflam BLU  2000.1 рампа 2", монтажні та пусконалагоджувальні роботи</t>
  </si>
  <si>
    <t>Реконструкція першої черги котельні по вул. Г. Сталінграду, 2/1-проектні роботи</t>
  </si>
  <si>
    <t>1.2.1.2.5.1</t>
  </si>
  <si>
    <t>1.2.1.2.5.2</t>
  </si>
  <si>
    <t>1.2.1.2.5.3</t>
  </si>
  <si>
    <t>1.2.1.2.5.4</t>
  </si>
  <si>
    <t>Реконструкція теплової мережі по пр. Б.Хмельницького, 83-87 із застосуванням попередньо ізольованих труб Дн219мм</t>
  </si>
  <si>
    <t>396 м.п.</t>
  </si>
  <si>
    <t>Реконструкція теплової мережі від ЦТП-2 вул.Гвардійська,31/6 до ж.б.по вул. Гвардійська,30із застосуванням попередньо ізольованих труб (Дн219 мм)</t>
  </si>
  <si>
    <t>143м.п.</t>
  </si>
  <si>
    <t>Рішенням ___  сесії  Мелітопольської  міської ради   Запорізької області __  скликання   від ______ 2018                № ______                                                                     Мелітопольський міський голова                                                                    _________      С.А.МІНЬКО                                                                           (підпис)     
    _____________________________________</t>
  </si>
  <si>
    <t>Фінансовий план використання коштів для  виконання  інвестиційної програми та  їх урахування у структурі тарифів на 12 місяців 2018 року</t>
  </si>
  <si>
    <t>________                                     М.В.КАПУСТІН</t>
  </si>
  <si>
    <t>Фінансовий план використання коштів для  виконання  інвестиційної програми на 2018 рік</t>
  </si>
  <si>
    <t xml:space="preserve">Директор  ТОВ "Мелітопольські теплові мережі"                                                          __________________ О.О. ЯЛСУКОВА                           (підпис)                                                                          “_____”_____________2018 року                                                    </t>
  </si>
  <si>
    <t>________                                       М.В.КАПУСТІН</t>
  </si>
  <si>
    <t xml:space="preserve">Директор ТОВ "Мелітопольські теплові мережі"                                      _____________________       О.О. ЯЛСУКОВА   </t>
  </si>
  <si>
    <t>Головний інженер                                                                                   _____________________     М.В.КАПУСТІН</t>
  </si>
  <si>
    <t>Головний бухгалтер                                                                          _____________________          Л.В. ПАСТУШЕНКО</t>
  </si>
  <si>
    <t>План витрат за джерелами фінансування на виконання інвестиційної програми для врахування у структурі тарифів                                                                                                                                        на 12 місяців  2018року</t>
  </si>
  <si>
    <t>1.2.1.5.1</t>
  </si>
  <si>
    <t>1.2.1.5.2</t>
  </si>
  <si>
    <t>1.2.1.5.3</t>
  </si>
  <si>
    <t>1.2.1.5.4</t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</si>
  <si>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ПТВМ- 30 в котельній  по вул. Покровська, 61/1- </t>
    </r>
    <r>
      <rPr>
        <sz val="10"/>
        <color rgb="FF33333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</si>
  <si>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КВГМ- 20/150 в котельні І черги по вул. Г. Сталінграда,2/1- </t>
    </r>
    <r>
      <rPr>
        <sz val="10"/>
        <color rgb="FF33333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</si>
  <si>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>Технічне переоснащення. Установка частотного управління та автоматизація</t>
    </r>
    <r>
      <rPr>
        <sz val="10"/>
        <rFont val="Times New Roman"/>
        <family val="1"/>
        <charset val="204"/>
      </rPr>
      <t xml:space="preserve"> регулювання співвідношення газ/повітря котла КВГМ- 10/150 в котельні І черги по вул. Г. Сталінграда,2/1- </t>
    </r>
    <r>
      <rPr>
        <sz val="10"/>
        <color rgb="FF33333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</si>
  <si>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 xml:space="preserve">Технічне переоснащення.   </t>
    </r>
    <r>
      <rPr>
        <sz val="10"/>
        <rFont val="Times New Roman"/>
        <family val="1"/>
        <charset val="204"/>
      </rPr>
      <t xml:space="preserve">Автоматизація регулювання співвідношення газ/повітря котла №1 КВГМ-10/150 в котельні І черги по вул. Г. Сталінграда,2/1- </t>
    </r>
    <r>
      <rPr>
        <sz val="10"/>
        <color rgb="FF333333"/>
        <rFont val="Times New Roman"/>
        <family val="1"/>
        <charset val="204"/>
      </rPr>
      <t>монтажні і пусконалагоджувальні роботи</t>
    </r>
    <r>
      <rPr>
        <sz val="10"/>
        <rFont val="Times New Roman"/>
        <family val="1"/>
        <charset val="204"/>
      </rPr>
      <t>.</t>
    </r>
  </si>
  <si>
    <r>
      <t>Технічне переоснащення системи</t>
    </r>
    <r>
      <rPr>
        <sz val="10"/>
        <rFont val="Times New Roman"/>
        <family val="1"/>
        <charset val="204"/>
      </rPr>
      <t xml:space="preserve"> диспетчеризації модульної котельні КМ-2600-Т-Г СШ №25 по вул. Гетьманська, 93</t>
    </r>
  </si>
  <si>
    <t>Реконструкція  котельні по вул.Покровська,61/1  з встановленням двох котлів потужністю 10 Гкал/год і одного котла потужністю 20 Гкал/год - проектні роботи</t>
  </si>
  <si>
    <t>Рішенням ___  сесії  Мелітопольської  міської ради   Запорізької області __  скликання   від ______ 2018                № ______                                                                     Мелітопольський міський голова                                                                    _____________________      С. МІНЬКО                                                                           (підпис)     
    _____________________________________</t>
  </si>
  <si>
    <t xml:space="preserve">Директор  ТОВ "Мелітопольські теплові мережі"                                                          __________________ О. ЯЛСУКОВА                           (підпис)                                                                          “_____”_____________2018 року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</si>
</sst>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_-* #,##0.00,&quot;грн.&quot;_-;\-* #,##0.00,&quot;грн.&quot;_-;_-* \-??&quot; грн.&quot;_-;_-@_-"/>
    <numFmt numFmtId="166" formatCode="_-* #,##0.00,_г_р_н_._-;\-* #,##0.00,_г_р_н_._-;_-* \-??\ _г_р_н_._-;_-@_-"/>
    <numFmt numFmtId="167" formatCode="0.0"/>
  </numFmts>
  <fonts count="27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1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1"/>
    </font>
    <font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4" fillId="0" borderId="0"/>
    <xf numFmtId="0" fontId="16" fillId="0" borderId="0"/>
    <xf numFmtId="0" fontId="24" fillId="0" borderId="0"/>
    <xf numFmtId="165" fontId="24" fillId="0" borderId="0"/>
    <xf numFmtId="166" fontId="24" fillId="0" borderId="0"/>
  </cellStyleXfs>
  <cellXfs count="2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/>
    <xf numFmtId="0" fontId="8" fillId="0" borderId="0" xfId="0" applyFont="1" applyBorder="1" applyAlignment="1">
      <alignment horizontal="center" vertical="top"/>
    </xf>
    <xf numFmtId="0" fontId="14" fillId="0" borderId="2" xfId="0" applyFont="1" applyBorder="1" applyAlignment="1">
      <alignment horizontal="center" wrapText="1"/>
    </xf>
    <xf numFmtId="0" fontId="14" fillId="0" borderId="2" xfId="1" applyFont="1" applyBorder="1" applyAlignment="1" applyProtection="1">
      <alignment horizont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1" applyFont="1" applyBorder="1" applyAlignment="1" applyProtection="1">
      <alignment horizontal="center" vertical="center" wrapText="1"/>
    </xf>
    <xf numFmtId="0" fontId="14" fillId="0" borderId="0" xfId="0" applyFont="1" applyBorder="1" applyAlignment="1"/>
    <xf numFmtId="2" fontId="14" fillId="0" borderId="2" xfId="0" applyNumberFormat="1" applyFont="1" applyBorder="1" applyAlignment="1"/>
    <xf numFmtId="0" fontId="14" fillId="0" borderId="2" xfId="0" applyFont="1" applyBorder="1" applyAlignment="1"/>
    <xf numFmtId="2" fontId="14" fillId="0" borderId="3" xfId="0" applyNumberFormat="1" applyFont="1" applyBorder="1" applyAlignment="1"/>
    <xf numFmtId="2" fontId="1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3" fontId="1" fillId="0" borderId="2" xfId="2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" fillId="0" borderId="2" xfId="0" applyFont="1" applyBorder="1" applyAlignment="1"/>
    <xf numFmtId="14" fontId="1" fillId="0" borderId="2" xfId="0" applyNumberFormat="1" applyFont="1" applyBorder="1" applyAlignment="1">
      <alignment horizontal="center" vertical="center" wrapText="1"/>
    </xf>
    <xf numFmtId="2" fontId="1" fillId="0" borderId="2" xfId="1" applyNumberFormat="1" applyFont="1" applyBorder="1" applyAlignment="1" applyProtection="1">
      <alignment horizontal="center" vertical="center" wrapText="1"/>
    </xf>
    <xf numFmtId="2" fontId="14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2" fontId="10" fillId="0" borderId="2" xfId="0" applyNumberFormat="1" applyFont="1" applyBorder="1"/>
    <xf numFmtId="2" fontId="1" fillId="0" borderId="0" xfId="0" applyNumberFormat="1" applyFont="1" applyBorder="1" applyAlignment="1"/>
    <xf numFmtId="14" fontId="1" fillId="0" borderId="2" xfId="0" applyNumberFormat="1" applyFont="1" applyBorder="1" applyAlignment="1">
      <alignment horizontal="center" vertical="center"/>
    </xf>
    <xf numFmtId="2" fontId="6" fillId="0" borderId="2" xfId="1" applyNumberFormat="1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left" vertical="top" wrapText="1"/>
    </xf>
    <xf numFmtId="0" fontId="1" fillId="0" borderId="2" xfId="0" applyFont="1" applyBorder="1"/>
    <xf numFmtId="165" fontId="1" fillId="0" borderId="2" xfId="4" applyFont="1" applyBorder="1" applyAlignment="1" applyProtection="1">
      <alignment horizontal="center"/>
    </xf>
    <xf numFmtId="166" fontId="14" fillId="0" borderId="2" xfId="5" applyFont="1" applyBorder="1" applyAlignment="1" applyProtection="1">
      <alignment horizontal="center"/>
    </xf>
    <xf numFmtId="4" fontId="14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/>
    <xf numFmtId="0" fontId="1" fillId="0" borderId="2" xfId="1" applyFont="1" applyBorder="1" applyAlignment="1" applyProtection="1">
      <alignment horizontal="center" wrapText="1"/>
    </xf>
    <xf numFmtId="167" fontId="14" fillId="0" borderId="2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166" fontId="6" fillId="0" borderId="0" xfId="5" applyFont="1" applyBorder="1" applyAlignment="1" applyProtection="1"/>
    <xf numFmtId="166" fontId="5" fillId="0" borderId="0" xfId="5" applyFont="1" applyBorder="1" applyAlignment="1" applyProtection="1"/>
    <xf numFmtId="2" fontId="6" fillId="0" borderId="0" xfId="0" applyNumberFormat="1" applyFont="1"/>
    <xf numFmtId="0" fontId="6" fillId="0" borderId="0" xfId="0" applyFont="1"/>
    <xf numFmtId="2" fontId="1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2" borderId="0" xfId="0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2" xfId="1" applyFont="1" applyBorder="1" applyAlignment="1" applyProtection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15" fillId="0" borderId="2" xfId="0" applyFont="1" applyBorder="1" applyAlignment="1"/>
    <xf numFmtId="0" fontId="6" fillId="0" borderId="2" xfId="0" applyFont="1" applyBorder="1" applyAlignment="1"/>
    <xf numFmtId="14" fontId="6" fillId="0" borderId="2" xfId="0" applyNumberFormat="1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10" fillId="0" borderId="0" xfId="0" applyNumberFormat="1" applyFont="1" applyBorder="1"/>
    <xf numFmtId="2" fontId="15" fillId="0" borderId="2" xfId="0" applyNumberFormat="1" applyFont="1" applyBorder="1" applyAlignment="1"/>
    <xf numFmtId="0" fontId="1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/>
    <xf numFmtId="0" fontId="20" fillId="0" borderId="0" xfId="0" applyFont="1"/>
    <xf numFmtId="2" fontId="21" fillId="0" borderId="0" xfId="0" applyNumberFormat="1" applyFont="1"/>
    <xf numFmtId="2" fontId="10" fillId="0" borderId="0" xfId="0" applyNumberFormat="1" applyFont="1"/>
    <xf numFmtId="2" fontId="20" fillId="0" borderId="0" xfId="0" applyNumberFormat="1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Border="1"/>
    <xf numFmtId="0" fontId="3" fillId="2" borderId="0" xfId="0" applyFont="1" applyFill="1" applyAlignment="1">
      <alignment horizontal="left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2" xfId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2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" fillId="2" borderId="2" xfId="0" applyFont="1" applyFill="1" applyBorder="1"/>
    <xf numFmtId="0" fontId="23" fillId="2" borderId="2" xfId="0" applyFont="1" applyFill="1" applyBorder="1" applyAlignment="1">
      <alignment horizontal="center"/>
    </xf>
    <xf numFmtId="167" fontId="14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49" fontId="6" fillId="0" borderId="2" xfId="0" applyNumberFormat="1" applyFont="1" applyBorder="1" applyAlignment="1">
      <alignment horizontal="center"/>
    </xf>
    <xf numFmtId="0" fontId="1" fillId="0" borderId="3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3" fontId="1" fillId="0" borderId="2" xfId="2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/>
    </xf>
    <xf numFmtId="2" fontId="1" fillId="0" borderId="1" xfId="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2" fontId="14" fillId="0" borderId="1" xfId="0" applyNumberFormat="1" applyFont="1" applyFill="1" applyBorder="1" applyAlignment="1"/>
    <xf numFmtId="0" fontId="14" fillId="0" borderId="1" xfId="0" applyFont="1" applyFill="1" applyBorder="1" applyAlignment="1"/>
    <xf numFmtId="14" fontId="1" fillId="0" borderId="7" xfId="0" applyNumberFormat="1" applyFont="1" applyFill="1" applyBorder="1" applyAlignment="1">
      <alignment horizontal="center"/>
    </xf>
    <xf numFmtId="3" fontId="6" fillId="0" borderId="3" xfId="2" applyNumberFormat="1" applyFont="1" applyBorder="1" applyAlignment="1">
      <alignment horizontal="center" wrapText="1"/>
    </xf>
    <xf numFmtId="0" fontId="10" fillId="0" borderId="8" xfId="0" applyFont="1" applyBorder="1"/>
    <xf numFmtId="0" fontId="6" fillId="0" borderId="9" xfId="1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6" fillId="0" borderId="8" xfId="1" applyFont="1" applyBorder="1" applyAlignment="1" applyProtection="1">
      <alignment horizontal="center" vertical="center" wrapText="1"/>
    </xf>
    <xf numFmtId="0" fontId="6" fillId="0" borderId="11" xfId="1" applyFont="1" applyBorder="1" applyAlignment="1" applyProtection="1">
      <alignment horizontal="center" vertical="center" wrapText="1"/>
    </xf>
    <xf numFmtId="2" fontId="6" fillId="0" borderId="10" xfId="0" applyNumberFormat="1" applyFont="1" applyBorder="1" applyAlignment="1">
      <alignment horizontal="center"/>
    </xf>
    <xf numFmtId="2" fontId="1" fillId="0" borderId="8" xfId="3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4" fontId="6" fillId="0" borderId="2" xfId="1" applyNumberFormat="1" applyFont="1" applyBorder="1" applyAlignment="1" applyProtection="1">
      <alignment horizontal="center" vertical="center" wrapText="1"/>
    </xf>
    <xf numFmtId="4" fontId="6" fillId="0" borderId="9" xfId="1" applyNumberFormat="1" applyFont="1" applyBorder="1" applyAlignment="1" applyProtection="1">
      <alignment horizontal="center" vertical="center" wrapText="1"/>
    </xf>
    <xf numFmtId="4" fontId="6" fillId="0" borderId="8" xfId="1" applyNumberFormat="1" applyFont="1" applyBorder="1" applyAlignment="1" applyProtection="1">
      <alignment horizontal="center" vertical="center" wrapText="1"/>
    </xf>
    <xf numFmtId="2" fontId="15" fillId="0" borderId="2" xfId="1" applyNumberFormat="1" applyFont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>
      <alignment horizontal="center"/>
    </xf>
    <xf numFmtId="2" fontId="14" fillId="0" borderId="2" xfId="1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2" xfId="1" applyFont="1" applyBorder="1" applyAlignment="1" applyProtection="1">
      <alignment horizontal="center" vertical="center" wrapText="1"/>
    </xf>
    <xf numFmtId="2" fontId="6" fillId="0" borderId="8" xfId="1" applyNumberFormat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/>
    <xf numFmtId="2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2" fontId="6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1" fillId="0" borderId="0" xfId="0" applyFont="1" applyAlignment="1"/>
    <xf numFmtId="2" fontId="14" fillId="0" borderId="0" xfId="0" applyNumberFormat="1" applyFont="1"/>
    <xf numFmtId="0" fontId="1" fillId="0" borderId="8" xfId="1" applyFont="1" applyBorder="1" applyAlignment="1" applyProtection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/>
    <xf numFmtId="0" fontId="1" fillId="0" borderId="0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/>
    <xf numFmtId="166" fontId="1" fillId="0" borderId="0" xfId="5" applyFont="1" applyBorder="1" applyAlignment="1" applyProtection="1"/>
    <xf numFmtId="166" fontId="9" fillId="0" borderId="0" xfId="5" applyFont="1" applyBorder="1" applyAlignment="1" applyProtection="1"/>
    <xf numFmtId="0" fontId="1" fillId="0" borderId="8" xfId="0" applyFont="1" applyBorder="1"/>
    <xf numFmtId="2" fontId="6" fillId="0" borderId="14" xfId="3" applyNumberFormat="1" applyFont="1" applyFill="1" applyBorder="1" applyAlignment="1" applyProtection="1">
      <alignment horizontal="center" vertical="center" wrapText="1"/>
    </xf>
    <xf numFmtId="2" fontId="6" fillId="0" borderId="8" xfId="3" applyNumberFormat="1" applyFont="1" applyFill="1" applyBorder="1" applyAlignment="1" applyProtection="1">
      <alignment horizontal="center" vertical="center" wrapText="1"/>
    </xf>
    <xf numFmtId="2" fontId="6" fillId="0" borderId="11" xfId="3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Border="1"/>
    <xf numFmtId="0" fontId="6" fillId="0" borderId="2" xfId="1" applyFont="1" applyBorder="1" applyAlignment="1" applyProtection="1">
      <alignment horizontal="left" vertical="top" wrapText="1"/>
    </xf>
    <xf numFmtId="0" fontId="13" fillId="0" borderId="0" xfId="0" applyFont="1" applyBorder="1" applyAlignment="1"/>
    <xf numFmtId="0" fontId="1" fillId="0" borderId="2" xfId="0" applyFont="1" applyBorder="1" applyAlignment="1">
      <alignment horizontal="center"/>
    </xf>
    <xf numFmtId="0" fontId="1" fillId="0" borderId="2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2" fontId="14" fillId="2" borderId="0" xfId="0" applyNumberFormat="1" applyFont="1" applyFill="1" applyBorder="1" applyAlignment="1">
      <alignment horizontal="center"/>
    </xf>
    <xf numFmtId="0" fontId="17" fillId="0" borderId="8" xfId="0" applyFont="1" applyBorder="1"/>
    <xf numFmtId="2" fontId="17" fillId="0" borderId="8" xfId="2" applyNumberFormat="1" applyFont="1" applyFill="1" applyBorder="1" applyAlignment="1">
      <alignment horizontal="right" wrapText="1"/>
    </xf>
    <xf numFmtId="2" fontId="17" fillId="0" borderId="8" xfId="2" applyNumberFormat="1" applyFont="1" applyBorder="1" applyAlignment="1">
      <alignment horizontal="right" wrapText="1"/>
    </xf>
    <xf numFmtId="2" fontId="2" fillId="0" borderId="8" xfId="0" applyNumberFormat="1" applyFont="1" applyBorder="1" applyAlignment="1">
      <alignment horizontal="right"/>
    </xf>
    <xf numFmtId="2" fontId="17" fillId="0" borderId="8" xfId="0" applyNumberFormat="1" applyFont="1" applyFill="1" applyBorder="1" applyAlignment="1">
      <alignment horizontal="right"/>
    </xf>
    <xf numFmtId="2" fontId="6" fillId="0" borderId="8" xfId="2" applyNumberFormat="1" applyFont="1" applyBorder="1" applyAlignment="1">
      <alignment horizontal="right" wrapText="1"/>
    </xf>
    <xf numFmtId="2" fontId="1" fillId="0" borderId="8" xfId="1" applyNumberFormat="1" applyFont="1" applyBorder="1" applyAlignment="1" applyProtection="1">
      <alignment horizontal="center" vertical="center" wrapText="1"/>
    </xf>
    <xf numFmtId="2" fontId="17" fillId="0" borderId="8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top" wrapText="1"/>
    </xf>
    <xf numFmtId="0" fontId="26" fillId="3" borderId="8" xfId="0" applyFont="1" applyFill="1" applyBorder="1" applyAlignment="1">
      <alignment vertical="top" wrapText="1"/>
    </xf>
    <xf numFmtId="0" fontId="25" fillId="0" borderId="8" xfId="0" applyFont="1" applyFill="1" applyBorder="1" applyAlignment="1">
      <alignment horizontal="left" vertical="top" wrapText="1"/>
    </xf>
    <xf numFmtId="2" fontId="6" fillId="0" borderId="11" xfId="1" applyNumberFormat="1" applyFont="1" applyBorder="1" applyAlignment="1" applyProtection="1">
      <alignment horizontal="center" vertical="center" wrapText="1"/>
    </xf>
    <xf numFmtId="0" fontId="9" fillId="0" borderId="0" xfId="5" applyNumberFormat="1" applyFont="1" applyBorder="1" applyAlignment="1" applyProtection="1"/>
    <xf numFmtId="2" fontId="6" fillId="0" borderId="8" xfId="1" applyNumberFormat="1" applyFont="1" applyBorder="1" applyAlignment="1" applyProtection="1">
      <alignment horizontal="center" vertical="center" wrapText="1"/>
    </xf>
    <xf numFmtId="0" fontId="1" fillId="0" borderId="8" xfId="1" applyFont="1" applyBorder="1" applyAlignment="1" applyProtection="1">
      <alignment horizontal="center" wrapText="1"/>
    </xf>
    <xf numFmtId="2" fontId="1" fillId="0" borderId="8" xfId="1" applyNumberFormat="1" applyFont="1" applyBorder="1" applyAlignment="1" applyProtection="1">
      <alignment horizontal="center" wrapText="1"/>
    </xf>
    <xf numFmtId="4" fontId="1" fillId="0" borderId="8" xfId="1" applyNumberFormat="1" applyFont="1" applyBorder="1" applyAlignment="1" applyProtection="1">
      <alignment horizontal="center" wrapText="1"/>
    </xf>
    <xf numFmtId="2" fontId="14" fillId="0" borderId="8" xfId="1" applyNumberFormat="1" applyFont="1" applyBorder="1" applyAlignment="1" applyProtection="1">
      <alignment horizontal="center" wrapText="1"/>
    </xf>
    <xf numFmtId="0" fontId="1" fillId="3" borderId="8" xfId="0" applyFont="1" applyFill="1" applyBorder="1" applyAlignment="1">
      <alignment horizontal="left" vertical="top" wrapText="1"/>
    </xf>
    <xf numFmtId="14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/>
    <xf numFmtId="0" fontId="26" fillId="0" borderId="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1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6" fillId="0" borderId="12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2" xfId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</xf>
    <xf numFmtId="0" fontId="1" fillId="0" borderId="9" xfId="1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textRotation="90" wrapText="1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7" fillId="2" borderId="2" xfId="1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/>
    </xf>
    <xf numFmtId="0" fontId="17" fillId="0" borderId="2" xfId="1" applyFont="1" applyBorder="1" applyAlignment="1" applyProtection="1">
      <alignment horizontal="center" vertical="center" wrapText="1"/>
      <protection locked="0"/>
    </xf>
  </cellXfs>
  <cellStyles count="6">
    <cellStyle name="Excel Built-in Iau?iue" xfId="1"/>
    <cellStyle name="Excel Built-in Обычный 2" xfId="2"/>
    <cellStyle name="Iau?iue" xfId="3"/>
    <cellStyle name="Денежный" xfId="4" builtin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ownloads/&#1055;&#1086;&#1103;&#1089;&#1085;&#1077;&#1085;&#1085;&#1103;%20&#1076;&#1086;%20&#1092;&#1110;&#1085;&#1087;&#1083;&#1072;&#1085;&#1091;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(2)"/>
    </sheetNames>
    <sheetDataSet>
      <sheetData sheetId="0">
        <row r="27">
          <cell r="R27">
            <v>205.72867830999999</v>
          </cell>
          <cell r="Y27">
            <v>1285.6690311951518</v>
          </cell>
        </row>
        <row r="28">
          <cell r="R28">
            <v>144.83179569999999</v>
          </cell>
          <cell r="Y28">
            <v>871.92963625541745</v>
          </cell>
        </row>
        <row r="29">
          <cell r="R29">
            <v>99.093772510000036</v>
          </cell>
          <cell r="Y29">
            <v>605.3528081321391</v>
          </cell>
        </row>
        <row r="30">
          <cell r="R30">
            <v>59.723713600000046</v>
          </cell>
          <cell r="Y30">
            <v>352.01679303213911</v>
          </cell>
        </row>
        <row r="31">
          <cell r="R31">
            <v>42.496474345538942</v>
          </cell>
          <cell r="T31">
            <v>340.85958125855939</v>
          </cell>
          <cell r="Y31">
            <v>740.7536798326762</v>
          </cell>
        </row>
        <row r="32">
          <cell r="T32">
            <v>170.42979062927969</v>
          </cell>
          <cell r="Y32">
            <v>178.92979062927969</v>
          </cell>
        </row>
        <row r="65">
          <cell r="R65">
            <v>14.798464644321804</v>
          </cell>
          <cell r="Y65">
            <v>157.8773877497126</v>
          </cell>
        </row>
        <row r="66">
          <cell r="R66">
            <v>5.3706321214970965</v>
          </cell>
          <cell r="Y66">
            <v>57.218791416788598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6"/>
  <sheetViews>
    <sheetView topLeftCell="A28" zoomScale="87" zoomScaleNormal="87" workbookViewId="0">
      <selection activeCell="B39" sqref="B39"/>
    </sheetView>
  </sheetViews>
  <sheetFormatPr defaultColWidth="5.28515625" defaultRowHeight="11.25" x14ac:dyDescent="0.2"/>
  <cols>
    <col min="1" max="1" width="7.85546875" style="67" customWidth="1"/>
    <col min="2" max="2" width="36.85546875" style="12" customWidth="1"/>
    <col min="3" max="3" width="6.85546875" style="12" customWidth="1"/>
    <col min="4" max="4" width="8.28515625" style="12" customWidth="1"/>
    <col min="5" max="5" width="8.140625" style="12" customWidth="1"/>
    <col min="6" max="6" width="8.5703125" style="12" customWidth="1"/>
    <col min="7" max="7" width="7.42578125" style="12" customWidth="1"/>
    <col min="8" max="8" width="6.42578125" style="12" customWidth="1"/>
    <col min="9" max="9" width="9.42578125" style="12" customWidth="1"/>
    <col min="10" max="10" width="10.5703125" style="12" customWidth="1"/>
    <col min="11" max="11" width="10.28515625" style="12" customWidth="1"/>
    <col min="12" max="12" width="8.5703125" style="12" customWidth="1"/>
    <col min="13" max="13" width="8.85546875" style="12" customWidth="1"/>
    <col min="14" max="14" width="8.5703125" style="12" customWidth="1"/>
    <col min="15" max="15" width="0" style="12" hidden="1" customWidth="1"/>
    <col min="16" max="16" width="7.42578125" style="12" customWidth="1"/>
    <col min="17" max="17" width="7.28515625" style="12" customWidth="1"/>
    <col min="18" max="18" width="8.7109375" style="12" customWidth="1"/>
    <col min="19" max="19" width="9.7109375" style="12" customWidth="1"/>
    <col min="20" max="20" width="6.42578125" style="56" customWidth="1"/>
    <col min="21" max="21" width="9.7109375" style="56" customWidth="1"/>
    <col min="22" max="23" width="5.28515625" style="56"/>
    <col min="24" max="16384" width="5.28515625" style="12"/>
  </cols>
  <sheetData>
    <row r="1" spans="1:256" ht="13.5" customHeight="1" x14ac:dyDescent="0.3">
      <c r="A1"/>
      <c r="B1" s="245" t="s">
        <v>0</v>
      </c>
      <c r="C1" s="245"/>
      <c r="D1" s="245"/>
      <c r="E1" s="245"/>
      <c r="F1"/>
      <c r="G1"/>
      <c r="H1"/>
      <c r="I1"/>
      <c r="J1"/>
      <c r="K1"/>
      <c r="L1" s="68"/>
      <c r="M1" s="246" t="s">
        <v>1</v>
      </c>
      <c r="N1" s="246"/>
      <c r="O1" s="246"/>
      <c r="P1" s="246"/>
      <c r="Q1" s="6"/>
      <c r="R1" s="6"/>
      <c r="S1" s="7"/>
      <c r="T1" s="7"/>
      <c r="U1" s="7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88.5" customHeight="1" x14ac:dyDescent="0.3">
      <c r="A2" s="69"/>
      <c r="B2" s="247" t="s">
        <v>196</v>
      </c>
      <c r="C2" s="247"/>
      <c r="D2" s="247"/>
      <c r="E2" s="247"/>
      <c r="F2"/>
      <c r="G2"/>
      <c r="H2"/>
      <c r="I2"/>
      <c r="J2"/>
      <c r="K2"/>
      <c r="L2" s="68"/>
      <c r="M2" s="248" t="s">
        <v>200</v>
      </c>
      <c r="N2" s="248"/>
      <c r="O2" s="248"/>
      <c r="P2" s="248"/>
      <c r="Q2" s="248"/>
      <c r="R2" s="248"/>
      <c r="S2" s="248"/>
      <c r="T2" s="7"/>
      <c r="U2" s="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.75" customHeight="1" x14ac:dyDescent="0.3">
      <c r="A3"/>
      <c r="B3" s="245"/>
      <c r="C3" s="245"/>
      <c r="D3" s="245"/>
      <c r="E3" s="245"/>
      <c r="F3"/>
      <c r="G3"/>
      <c r="H3"/>
      <c r="I3"/>
      <c r="J3"/>
      <c r="K3"/>
      <c r="L3" s="68"/>
      <c r="M3" s="70"/>
      <c r="N3" s="70"/>
      <c r="O3" s="70"/>
      <c r="P3" s="70"/>
      <c r="Q3" s="6"/>
      <c r="R3" s="6"/>
      <c r="S3" s="7"/>
      <c r="T3" s="7"/>
      <c r="U3" s="7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25" customHeight="1" x14ac:dyDescent="0.3">
      <c r="A4"/>
      <c r="B4" s="71" t="s">
        <v>2</v>
      </c>
      <c r="C4" s="10"/>
      <c r="D4" s="10"/>
      <c r="E4" s="10"/>
      <c r="F4"/>
      <c r="G4"/>
      <c r="H4"/>
      <c r="I4"/>
      <c r="J4"/>
      <c r="K4"/>
      <c r="L4" s="68"/>
      <c r="M4" s="11" t="s">
        <v>2</v>
      </c>
      <c r="N4" s="11"/>
      <c r="O4" s="11"/>
      <c r="P4" s="11"/>
      <c r="Q4" s="6"/>
      <c r="R4" s="6"/>
      <c r="S4" s="7"/>
      <c r="T4" s="7"/>
      <c r="U4" s="7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5" customHeight="1" x14ac:dyDescent="0.3">
      <c r="A5"/>
      <c r="B5"/>
      <c r="C5"/>
      <c r="D5"/>
      <c r="E5"/>
      <c r="F5"/>
      <c r="G5"/>
      <c r="H5"/>
      <c r="I5"/>
      <c r="J5"/>
      <c r="K5"/>
      <c r="L5" s="68"/>
      <c r="M5" s="9"/>
      <c r="N5" s="11"/>
      <c r="O5" s="11"/>
      <c r="P5" s="11"/>
      <c r="Q5" s="6"/>
      <c r="R5" s="6"/>
      <c r="S5" s="7"/>
      <c r="T5" s="7"/>
      <c r="U5" s="7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76" customFormat="1" ht="6" customHeight="1" x14ac:dyDescent="0.25">
      <c r="A6" s="72"/>
      <c r="B6" s="71"/>
      <c r="C6" s="9"/>
      <c r="D6" s="9"/>
      <c r="E6" s="9"/>
      <c r="F6" s="72"/>
      <c r="G6" s="73"/>
      <c r="H6" s="73"/>
      <c r="I6" s="73"/>
      <c r="J6" s="73"/>
      <c r="K6" s="72"/>
      <c r="L6" s="73"/>
      <c r="M6" s="73"/>
      <c r="N6" s="73"/>
      <c r="O6" s="73"/>
      <c r="P6" s="73"/>
      <c r="Q6" s="73"/>
      <c r="R6" s="72"/>
      <c r="S6" s="72"/>
      <c r="T6" s="74"/>
      <c r="U6" s="74"/>
      <c r="V6" s="75"/>
      <c r="W6" s="75"/>
    </row>
    <row r="7" spans="1:256" ht="15.75" customHeight="1" x14ac:dyDescent="0.25">
      <c r="A7" s="249" t="s">
        <v>199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65"/>
      <c r="T7" s="77"/>
      <c r="U7" s="7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6.5" customHeight="1" x14ac:dyDescent="0.3">
      <c r="A8" s="251" t="s">
        <v>3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65"/>
      <c r="T8" s="77"/>
      <c r="U8" s="77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x14ac:dyDescent="0.2">
      <c r="A9" s="252" t="s">
        <v>4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77"/>
      <c r="U9" s="77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57.75" customHeight="1" x14ac:dyDescent="0.2">
      <c r="A10" s="241" t="s">
        <v>5</v>
      </c>
      <c r="B10" s="241" t="s">
        <v>126</v>
      </c>
      <c r="C10" s="241" t="s">
        <v>7</v>
      </c>
      <c r="D10" s="241" t="s">
        <v>127</v>
      </c>
      <c r="E10" s="241"/>
      <c r="F10" s="241"/>
      <c r="G10" s="241"/>
      <c r="H10" s="241"/>
      <c r="I10" s="241"/>
      <c r="J10" s="241"/>
      <c r="K10" s="241" t="s">
        <v>128</v>
      </c>
      <c r="L10" s="241"/>
      <c r="M10" s="241" t="s">
        <v>129</v>
      </c>
      <c r="N10" s="241"/>
      <c r="O10" s="241"/>
      <c r="P10" s="241"/>
      <c r="Q10" s="243" t="s">
        <v>130</v>
      </c>
      <c r="R10" s="243" t="s">
        <v>15</v>
      </c>
      <c r="S10" s="243" t="s">
        <v>131</v>
      </c>
      <c r="T10" s="244" t="s">
        <v>17</v>
      </c>
      <c r="U10" s="243" t="s">
        <v>132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4.25" customHeight="1" x14ac:dyDescent="0.2">
      <c r="A11" s="241"/>
      <c r="B11" s="241"/>
      <c r="C11" s="241"/>
      <c r="D11" s="241" t="s">
        <v>19</v>
      </c>
      <c r="E11" s="250" t="s">
        <v>20</v>
      </c>
      <c r="F11" s="250"/>
      <c r="G11" s="250"/>
      <c r="H11" s="250"/>
      <c r="I11" s="250"/>
      <c r="J11" s="250"/>
      <c r="K11" s="241" t="s">
        <v>133</v>
      </c>
      <c r="L11" s="241" t="s">
        <v>134</v>
      </c>
      <c r="M11" s="241" t="s">
        <v>135</v>
      </c>
      <c r="N11" s="241" t="s">
        <v>136</v>
      </c>
      <c r="O11" s="241"/>
      <c r="P11" s="241"/>
      <c r="Q11" s="243"/>
      <c r="R11" s="243"/>
      <c r="S11" s="243"/>
      <c r="T11" s="244"/>
      <c r="U11" s="243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5.5" customHeight="1" x14ac:dyDescent="0.2">
      <c r="A12" s="241"/>
      <c r="B12" s="241"/>
      <c r="C12" s="241"/>
      <c r="D12" s="241"/>
      <c r="E12" s="240" t="s">
        <v>137</v>
      </c>
      <c r="F12" s="240" t="s">
        <v>28</v>
      </c>
      <c r="G12" s="240" t="s">
        <v>138</v>
      </c>
      <c r="H12" s="240" t="s">
        <v>139</v>
      </c>
      <c r="I12" s="240"/>
      <c r="J12" s="240" t="s">
        <v>140</v>
      </c>
      <c r="K12" s="241"/>
      <c r="L12" s="241"/>
      <c r="M12" s="241"/>
      <c r="N12" s="241"/>
      <c r="O12" s="241"/>
      <c r="P12" s="241"/>
      <c r="Q12" s="243"/>
      <c r="R12" s="243"/>
      <c r="S12" s="243"/>
      <c r="T12" s="244"/>
      <c r="U12" s="243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79.900000000000006" customHeight="1" x14ac:dyDescent="0.2">
      <c r="A13" s="241"/>
      <c r="B13" s="241"/>
      <c r="C13" s="241"/>
      <c r="D13" s="241"/>
      <c r="E13" s="240"/>
      <c r="F13" s="240"/>
      <c r="G13" s="240"/>
      <c r="H13" s="78" t="s">
        <v>141</v>
      </c>
      <c r="I13" s="78" t="s">
        <v>142</v>
      </c>
      <c r="J13" s="240"/>
      <c r="K13" s="241"/>
      <c r="L13" s="241"/>
      <c r="M13" s="241"/>
      <c r="N13" s="241" t="s">
        <v>143</v>
      </c>
      <c r="O13" s="241"/>
      <c r="P13" s="79" t="s">
        <v>144</v>
      </c>
      <c r="Q13" s="243"/>
      <c r="R13" s="243"/>
      <c r="S13" s="243"/>
      <c r="T13" s="244"/>
      <c r="U13" s="24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67" customFormat="1" ht="12.75" customHeight="1" x14ac:dyDescent="0.2">
      <c r="A14" s="50">
        <v>1</v>
      </c>
      <c r="B14" s="50">
        <v>2</v>
      </c>
      <c r="C14" s="50">
        <v>3</v>
      </c>
      <c r="D14" s="50">
        <v>4</v>
      </c>
      <c r="E14" s="50">
        <v>5</v>
      </c>
      <c r="F14" s="50">
        <v>6</v>
      </c>
      <c r="G14" s="80">
        <v>7</v>
      </c>
      <c r="H14" s="50">
        <v>8</v>
      </c>
      <c r="I14" s="50">
        <v>9</v>
      </c>
      <c r="J14" s="50">
        <v>10</v>
      </c>
      <c r="K14" s="81">
        <v>11</v>
      </c>
      <c r="L14" s="81">
        <v>12</v>
      </c>
      <c r="M14" s="81">
        <v>13</v>
      </c>
      <c r="N14" s="242">
        <v>14</v>
      </c>
      <c r="O14" s="242"/>
      <c r="P14" s="81">
        <v>15</v>
      </c>
      <c r="Q14" s="81">
        <v>16</v>
      </c>
      <c r="R14" s="81">
        <v>17</v>
      </c>
      <c r="S14" s="81">
        <v>18</v>
      </c>
      <c r="T14" s="50">
        <v>19</v>
      </c>
      <c r="U14" s="50">
        <v>20</v>
      </c>
      <c r="V14" s="82"/>
      <c r="W14" s="82"/>
    </row>
    <row r="15" spans="1:256" ht="15" customHeight="1" x14ac:dyDescent="0.2">
      <c r="A15" s="50" t="s">
        <v>34</v>
      </c>
      <c r="B15" s="230" t="s">
        <v>35</v>
      </c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 customHeight="1" x14ac:dyDescent="0.2">
      <c r="A16" s="83" t="s">
        <v>36</v>
      </c>
      <c r="B16" s="236" t="s">
        <v>37</v>
      </c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 customHeight="1" x14ac:dyDescent="0.2">
      <c r="A17" s="84" t="s">
        <v>38</v>
      </c>
      <c r="B17" s="239" t="s">
        <v>39</v>
      </c>
      <c r="C17" s="239"/>
      <c r="D17" s="239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36.75" customHeight="1" x14ac:dyDescent="0.2">
      <c r="A18" s="149" t="s">
        <v>172</v>
      </c>
      <c r="B18" s="151"/>
      <c r="C18" s="151"/>
      <c r="D18" s="151"/>
      <c r="E18" s="150" t="s">
        <v>43</v>
      </c>
      <c r="F18" s="86" t="s">
        <v>43</v>
      </c>
      <c r="G18" s="86" t="s">
        <v>43</v>
      </c>
      <c r="H18" s="86" t="s">
        <v>43</v>
      </c>
      <c r="I18" s="86" t="s">
        <v>43</v>
      </c>
      <c r="J18" s="86" t="s">
        <v>43</v>
      </c>
      <c r="K18" s="145"/>
      <c r="L18" s="145"/>
      <c r="M18" s="145"/>
      <c r="N18" s="146"/>
      <c r="O18" s="146"/>
      <c r="P18" s="146"/>
      <c r="Q18" s="147"/>
      <c r="R18" s="148"/>
      <c r="S18" s="146"/>
      <c r="T18" s="146"/>
      <c r="U18" s="39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0.25" customHeight="1" x14ac:dyDescent="0.2">
      <c r="A19" s="228" t="s">
        <v>40</v>
      </c>
      <c r="B19" s="228"/>
      <c r="C19" s="228"/>
      <c r="D19" s="28"/>
      <c r="E19" s="28" t="s">
        <v>43</v>
      </c>
      <c r="F19" s="28" t="s">
        <v>43</v>
      </c>
      <c r="G19" s="28">
        <v>0</v>
      </c>
      <c r="H19" s="28">
        <v>0</v>
      </c>
      <c r="I19" s="28">
        <v>0</v>
      </c>
      <c r="J19" s="28">
        <v>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4.25" customHeight="1" x14ac:dyDescent="0.2">
      <c r="A20" s="39" t="s">
        <v>42</v>
      </c>
      <c r="B20" s="229" t="s">
        <v>55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.75" customHeight="1" x14ac:dyDescent="0.2">
      <c r="A21" s="39"/>
      <c r="B21" s="50"/>
      <c r="C21" s="50"/>
      <c r="D21" s="50"/>
      <c r="E21" s="86" t="s">
        <v>43</v>
      </c>
      <c r="F21" s="86" t="s">
        <v>43</v>
      </c>
      <c r="G21" s="86" t="s">
        <v>43</v>
      </c>
      <c r="H21" s="86" t="s">
        <v>43</v>
      </c>
      <c r="I21" s="86" t="s">
        <v>43</v>
      </c>
      <c r="J21" s="86" t="s">
        <v>43</v>
      </c>
      <c r="K21" s="50"/>
      <c r="L21" s="50"/>
      <c r="M21" s="87"/>
      <c r="N21" s="87"/>
      <c r="O21" s="50"/>
      <c r="P21" s="50"/>
      <c r="Q21" s="50"/>
      <c r="R21" s="50"/>
      <c r="S21" s="50"/>
      <c r="T21" s="50"/>
      <c r="U21" s="50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3.5" customHeight="1" x14ac:dyDescent="0.2">
      <c r="A22" s="228" t="s">
        <v>44</v>
      </c>
      <c r="B22" s="228"/>
      <c r="C22" s="228"/>
      <c r="D22" s="39"/>
      <c r="E22" s="39" t="s">
        <v>43</v>
      </c>
      <c r="F22" s="39" t="s">
        <v>43</v>
      </c>
      <c r="G22" s="28">
        <v>0</v>
      </c>
      <c r="H22" s="28">
        <v>0</v>
      </c>
      <c r="I22" s="28">
        <v>0</v>
      </c>
      <c r="J22" s="28">
        <v>0</v>
      </c>
      <c r="K22" s="39"/>
      <c r="L22" s="39"/>
      <c r="M22" s="88"/>
      <c r="N22" s="88"/>
      <c r="O22" s="39"/>
      <c r="P22" s="39"/>
      <c r="Q22" s="39"/>
      <c r="R22" s="39"/>
      <c r="S22" s="39"/>
      <c r="T22" s="39"/>
      <c r="U22" s="39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5.75" customHeight="1" x14ac:dyDescent="0.2">
      <c r="A23" s="83" t="s">
        <v>45</v>
      </c>
      <c r="B23" s="228" t="s">
        <v>46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7.25" customHeight="1" x14ac:dyDescent="0.2">
      <c r="A24" s="39"/>
      <c r="B24" s="50"/>
      <c r="C24" s="50"/>
      <c r="D24" s="50"/>
      <c r="E24" s="86" t="s">
        <v>43</v>
      </c>
      <c r="F24" s="86" t="s">
        <v>43</v>
      </c>
      <c r="G24" s="86" t="s">
        <v>43</v>
      </c>
      <c r="H24" s="86" t="s">
        <v>43</v>
      </c>
      <c r="I24" s="86" t="s">
        <v>43</v>
      </c>
      <c r="J24" s="86" t="s">
        <v>43</v>
      </c>
      <c r="K24" s="50"/>
      <c r="L24" s="50"/>
      <c r="M24" s="87"/>
      <c r="N24" s="87"/>
      <c r="O24" s="50"/>
      <c r="P24" s="50"/>
      <c r="Q24" s="50"/>
      <c r="R24" s="50"/>
      <c r="S24" s="50"/>
      <c r="T24" s="50"/>
      <c r="U24" s="50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4.25" customHeight="1" x14ac:dyDescent="0.2">
      <c r="A25" s="228" t="s">
        <v>47</v>
      </c>
      <c r="B25" s="228"/>
      <c r="C25" s="228"/>
      <c r="D25" s="39"/>
      <c r="E25" s="39" t="s">
        <v>43</v>
      </c>
      <c r="F25" s="39" t="s">
        <v>43</v>
      </c>
      <c r="G25" s="28">
        <v>0</v>
      </c>
      <c r="H25" s="28">
        <v>0</v>
      </c>
      <c r="I25" s="28">
        <v>0</v>
      </c>
      <c r="J25" s="28">
        <v>0</v>
      </c>
      <c r="K25" s="39"/>
      <c r="L25" s="39"/>
      <c r="M25" s="88"/>
      <c r="N25" s="88"/>
      <c r="O25" s="39"/>
      <c r="P25" s="39"/>
      <c r="Q25" s="39"/>
      <c r="R25" s="39"/>
      <c r="S25" s="39"/>
      <c r="T25" s="39"/>
      <c r="U25" s="39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3.5" customHeight="1" x14ac:dyDescent="0.2">
      <c r="A26" s="228" t="s">
        <v>48</v>
      </c>
      <c r="B26" s="228"/>
      <c r="C26" s="228"/>
      <c r="D26" s="39"/>
      <c r="E26" s="39" t="s">
        <v>43</v>
      </c>
      <c r="F26" s="39" t="s">
        <v>43</v>
      </c>
      <c r="G26" s="28">
        <v>0</v>
      </c>
      <c r="H26" s="28">
        <v>0</v>
      </c>
      <c r="I26" s="28">
        <v>0</v>
      </c>
      <c r="J26" s="28">
        <v>0</v>
      </c>
      <c r="K26" s="39"/>
      <c r="L26" s="39"/>
      <c r="M26" s="88"/>
      <c r="N26" s="88"/>
      <c r="O26" s="39"/>
      <c r="P26" s="39"/>
      <c r="Q26" s="39"/>
      <c r="R26" s="39"/>
      <c r="S26" s="39"/>
      <c r="T26" s="39"/>
      <c r="U26" s="39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9.149999999999999" customHeight="1" x14ac:dyDescent="0.2">
      <c r="A27" s="83" t="s">
        <v>49</v>
      </c>
      <c r="B27" s="234" t="s">
        <v>50</v>
      </c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6.5" customHeight="1" x14ac:dyDescent="0.2">
      <c r="A28" s="89" t="s">
        <v>51</v>
      </c>
      <c r="B28" s="237" t="s">
        <v>39</v>
      </c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81.75" customHeight="1" x14ac:dyDescent="0.2">
      <c r="A29" s="224" t="s">
        <v>52</v>
      </c>
      <c r="B29" s="226" t="s">
        <v>210</v>
      </c>
      <c r="C29" s="194">
        <v>1</v>
      </c>
      <c r="D29" s="181">
        <f>'5'!D33</f>
        <v>1075</v>
      </c>
      <c r="E29" s="173" t="s">
        <v>43</v>
      </c>
      <c r="F29" s="173" t="s">
        <v>43</v>
      </c>
      <c r="G29" s="173" t="s">
        <v>43</v>
      </c>
      <c r="H29" s="173" t="s">
        <v>43</v>
      </c>
      <c r="I29" s="173" t="s">
        <v>43</v>
      </c>
      <c r="J29" s="173" t="s">
        <v>43</v>
      </c>
      <c r="K29" s="44"/>
      <c r="L29" s="44">
        <f>M29-K29</f>
        <v>1075</v>
      </c>
      <c r="M29" s="44">
        <f t="shared" ref="M29:M37" si="0">D29</f>
        <v>1075</v>
      </c>
      <c r="N29" s="173"/>
      <c r="O29" s="173"/>
      <c r="P29" s="173"/>
      <c r="Q29" s="44">
        <f>D29/U29*12</f>
        <v>10.033686498622606</v>
      </c>
      <c r="R29" s="173"/>
      <c r="S29" s="44">
        <f>'[1]5.1 (2)'!$R$27</f>
        <v>205.72867830999999</v>
      </c>
      <c r="T29" s="173">
        <v>0</v>
      </c>
      <c r="U29" s="161">
        <f>'[1]5.1 (2)'!$Y$27</f>
        <v>1285.6690311951518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81.75" customHeight="1" x14ac:dyDescent="0.2">
      <c r="A30" s="224" t="s">
        <v>173</v>
      </c>
      <c r="B30" s="226" t="s">
        <v>211</v>
      </c>
      <c r="C30" s="194">
        <v>1</v>
      </c>
      <c r="D30" s="174">
        <f>'5'!D34</f>
        <v>508.33</v>
      </c>
      <c r="E30" s="173" t="s">
        <v>43</v>
      </c>
      <c r="F30" s="173" t="s">
        <v>43</v>
      </c>
      <c r="G30" s="173" t="s">
        <v>43</v>
      </c>
      <c r="H30" s="173" t="s">
        <v>43</v>
      </c>
      <c r="I30" s="173" t="s">
        <v>43</v>
      </c>
      <c r="J30" s="173" t="s">
        <v>43</v>
      </c>
      <c r="K30" s="44"/>
      <c r="L30" s="44">
        <f>M30</f>
        <v>508.33</v>
      </c>
      <c r="M30" s="44">
        <f t="shared" si="0"/>
        <v>508.33</v>
      </c>
      <c r="N30" s="173"/>
      <c r="O30" s="173"/>
      <c r="P30" s="173"/>
      <c r="Q30" s="44">
        <f t="shared" ref="Q30:Q41" si="1">D30/U30*12</f>
        <v>6.9959314907529038</v>
      </c>
      <c r="R30" s="173"/>
      <c r="S30" s="44">
        <f>'[1]5.1 (2)'!$R$28</f>
        <v>144.83179569999999</v>
      </c>
      <c r="T30" s="173"/>
      <c r="U30" s="161">
        <f>'[1]5.1 (2)'!$Y$28</f>
        <v>871.92963625541745</v>
      </c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81" customHeight="1" x14ac:dyDescent="0.2">
      <c r="A31" s="224" t="s">
        <v>174</v>
      </c>
      <c r="B31" s="226" t="s">
        <v>212</v>
      </c>
      <c r="C31" s="194">
        <v>1</v>
      </c>
      <c r="D31" s="195">
        <f>'5'!D35</f>
        <v>416.67</v>
      </c>
      <c r="E31" s="173" t="s">
        <v>43</v>
      </c>
      <c r="F31" s="173" t="s">
        <v>43</v>
      </c>
      <c r="G31" s="173" t="s">
        <v>43</v>
      </c>
      <c r="H31" s="173" t="s">
        <v>43</v>
      </c>
      <c r="I31" s="173" t="s">
        <v>43</v>
      </c>
      <c r="J31" s="173" t="s">
        <v>43</v>
      </c>
      <c r="K31" s="44"/>
      <c r="L31" s="44">
        <f>D31</f>
        <v>416.67</v>
      </c>
      <c r="M31" s="44">
        <f t="shared" si="0"/>
        <v>416.67</v>
      </c>
      <c r="N31" s="173"/>
      <c r="O31" s="173"/>
      <c r="P31" s="173"/>
      <c r="Q31" s="44">
        <f t="shared" si="1"/>
        <v>8.2597122419040119</v>
      </c>
      <c r="R31" s="173"/>
      <c r="S31" s="44">
        <f>'[1]5.1 (2)'!$R$29</f>
        <v>99.093772510000036</v>
      </c>
      <c r="T31" s="173"/>
      <c r="U31" s="161">
        <f>'[1]5.1 (2)'!$Y$29</f>
        <v>605.3528081321391</v>
      </c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65.25" customHeight="1" x14ac:dyDescent="0.2">
      <c r="A32" s="224" t="s">
        <v>175</v>
      </c>
      <c r="B32" s="226" t="s">
        <v>213</v>
      </c>
      <c r="C32" s="194">
        <v>1</v>
      </c>
      <c r="D32" s="196">
        <f>'5'!D36</f>
        <v>250</v>
      </c>
      <c r="E32" s="173" t="s">
        <v>43</v>
      </c>
      <c r="F32" s="173" t="s">
        <v>43</v>
      </c>
      <c r="G32" s="173" t="s">
        <v>43</v>
      </c>
      <c r="H32" s="173" t="s">
        <v>43</v>
      </c>
      <c r="I32" s="173" t="s">
        <v>43</v>
      </c>
      <c r="J32" s="173" t="s">
        <v>43</v>
      </c>
      <c r="K32" s="44"/>
      <c r="L32" s="44">
        <f>D32</f>
        <v>250</v>
      </c>
      <c r="M32" s="44">
        <f t="shared" si="0"/>
        <v>250</v>
      </c>
      <c r="N32" s="173"/>
      <c r="O32" s="173"/>
      <c r="P32" s="173"/>
      <c r="Q32" s="44">
        <f t="shared" si="1"/>
        <v>8.5223206943030689</v>
      </c>
      <c r="R32" s="173"/>
      <c r="S32" s="44">
        <f>'[1]5.1 (2)'!$R$30</f>
        <v>59.723713600000046</v>
      </c>
      <c r="T32" s="173"/>
      <c r="U32" s="161">
        <f>'[1]5.1 (2)'!$Y$30</f>
        <v>352.01679303213911</v>
      </c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83.45" customHeight="1" x14ac:dyDescent="0.2">
      <c r="A33" s="224" t="s">
        <v>176</v>
      </c>
      <c r="B33" s="214" t="s">
        <v>182</v>
      </c>
      <c r="C33" s="194">
        <v>2</v>
      </c>
      <c r="D33" s="196">
        <f>'5'!D37</f>
        <v>1649.9933333333333</v>
      </c>
      <c r="E33" s="173" t="s">
        <v>43</v>
      </c>
      <c r="F33" s="173" t="s">
        <v>43</v>
      </c>
      <c r="G33" s="173" t="s">
        <v>43</v>
      </c>
      <c r="H33" s="173" t="s">
        <v>43</v>
      </c>
      <c r="I33" s="173" t="s">
        <v>43</v>
      </c>
      <c r="J33" s="173" t="s">
        <v>43</v>
      </c>
      <c r="K33" s="44">
        <f>K34+K35+K37</f>
        <v>658.33333333333326</v>
      </c>
      <c r="L33" s="44">
        <f t="shared" ref="L33" si="2">L34+L35+L37</f>
        <v>491.65999999999997</v>
      </c>
      <c r="M33" s="44">
        <f>M34+M35+M37+M36</f>
        <v>1649.9933333333333</v>
      </c>
      <c r="N33" s="173"/>
      <c r="O33" s="173"/>
      <c r="P33" s="173"/>
      <c r="Q33" s="44">
        <f t="shared" si="1"/>
        <v>26.729425096440252</v>
      </c>
      <c r="R33" s="173"/>
      <c r="S33" s="44">
        <f>'[1]5.1 (2)'!$R$31</f>
        <v>42.496474345538942</v>
      </c>
      <c r="T33" s="44">
        <f>'[1]5.1 (2)'!$T$31</f>
        <v>340.85958125855939</v>
      </c>
      <c r="U33" s="161">
        <f>'[1]5.1 (2)'!$Y$31</f>
        <v>740.7536798326762</v>
      </c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83.45" customHeight="1" x14ac:dyDescent="0.2">
      <c r="A34" s="225" t="s">
        <v>206</v>
      </c>
      <c r="B34" s="214" t="s">
        <v>183</v>
      </c>
      <c r="C34" s="194">
        <v>1</v>
      </c>
      <c r="D34" s="196">
        <f>'5'!D38</f>
        <v>183.33</v>
      </c>
      <c r="E34" s="173" t="s">
        <v>43</v>
      </c>
      <c r="F34" s="173" t="s">
        <v>43</v>
      </c>
      <c r="G34" s="173" t="s">
        <v>43</v>
      </c>
      <c r="H34" s="173" t="s">
        <v>43</v>
      </c>
      <c r="I34" s="173" t="s">
        <v>43</v>
      </c>
      <c r="J34" s="173" t="s">
        <v>43</v>
      </c>
      <c r="K34" s="44"/>
      <c r="L34" s="44">
        <f>D34</f>
        <v>183.33</v>
      </c>
      <c r="M34" s="44">
        <f t="shared" si="0"/>
        <v>183.33</v>
      </c>
      <c r="N34" s="173"/>
      <c r="O34" s="173"/>
      <c r="P34" s="173"/>
      <c r="Q34" s="44" t="e">
        <f t="shared" si="1"/>
        <v>#DIV/0!</v>
      </c>
      <c r="R34" s="173"/>
      <c r="S34" s="173"/>
      <c r="T34" s="173"/>
      <c r="U34" s="161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65.099999999999994" customHeight="1" x14ac:dyDescent="0.2">
      <c r="A35" s="225" t="s">
        <v>207</v>
      </c>
      <c r="B35" s="214" t="s">
        <v>184</v>
      </c>
      <c r="C35" s="194">
        <v>2</v>
      </c>
      <c r="D35" s="196">
        <f>'5'!D39</f>
        <v>658.33333333333326</v>
      </c>
      <c r="E35" s="173" t="s">
        <v>43</v>
      </c>
      <c r="F35" s="173" t="s">
        <v>43</v>
      </c>
      <c r="G35" s="173" t="s">
        <v>43</v>
      </c>
      <c r="H35" s="173" t="s">
        <v>43</v>
      </c>
      <c r="I35" s="173" t="s">
        <v>43</v>
      </c>
      <c r="J35" s="173" t="s">
        <v>43</v>
      </c>
      <c r="K35" s="44">
        <f t="shared" ref="K35:K36" si="3">D35</f>
        <v>658.33333333333326</v>
      </c>
      <c r="L35" s="173"/>
      <c r="M35" s="44">
        <f t="shared" si="0"/>
        <v>658.33333333333326</v>
      </c>
      <c r="N35" s="173"/>
      <c r="O35" s="173"/>
      <c r="P35" s="173"/>
      <c r="Q35" s="44" t="e">
        <f t="shared" si="1"/>
        <v>#DIV/0!</v>
      </c>
      <c r="R35" s="173"/>
      <c r="S35" s="173"/>
      <c r="T35" s="173"/>
      <c r="U35" s="161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83.45" customHeight="1" x14ac:dyDescent="0.2">
      <c r="A36" s="225" t="s">
        <v>208</v>
      </c>
      <c r="B36" s="214" t="s">
        <v>185</v>
      </c>
      <c r="C36" s="194">
        <v>2</v>
      </c>
      <c r="D36" s="197">
        <f>'5'!D40</f>
        <v>500</v>
      </c>
      <c r="E36" s="173" t="s">
        <v>43</v>
      </c>
      <c r="F36" s="173" t="s">
        <v>43</v>
      </c>
      <c r="G36" s="173" t="s">
        <v>43</v>
      </c>
      <c r="H36" s="173" t="s">
        <v>43</v>
      </c>
      <c r="I36" s="173" t="s">
        <v>43</v>
      </c>
      <c r="J36" s="173" t="s">
        <v>43</v>
      </c>
      <c r="K36" s="44">
        <f t="shared" si="3"/>
        <v>500</v>
      </c>
      <c r="L36" s="152"/>
      <c r="M36" s="173">
        <f t="shared" si="0"/>
        <v>500</v>
      </c>
      <c r="N36" s="152"/>
      <c r="O36" s="152"/>
      <c r="P36" s="152"/>
      <c r="Q36" s="44" t="e">
        <f t="shared" si="1"/>
        <v>#DIV/0!</v>
      </c>
      <c r="R36" s="152"/>
      <c r="S36" s="152"/>
      <c r="T36" s="152"/>
      <c r="U36" s="162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96.6" customHeight="1" x14ac:dyDescent="0.2">
      <c r="A37" s="225" t="s">
        <v>209</v>
      </c>
      <c r="B37" s="214" t="s">
        <v>186</v>
      </c>
      <c r="C37" s="194">
        <v>2</v>
      </c>
      <c r="D37" s="197">
        <f>'5'!D41</f>
        <v>308.33</v>
      </c>
      <c r="E37" s="173" t="s">
        <v>43</v>
      </c>
      <c r="F37" s="173" t="s">
        <v>43</v>
      </c>
      <c r="G37" s="173" t="s">
        <v>43</v>
      </c>
      <c r="H37" s="173" t="s">
        <v>43</v>
      </c>
      <c r="I37" s="173" t="s">
        <v>43</v>
      </c>
      <c r="J37" s="173" t="s">
        <v>43</v>
      </c>
      <c r="K37" s="44"/>
      <c r="L37" s="216">
        <f>D37</f>
        <v>308.33</v>
      </c>
      <c r="M37" s="173">
        <f t="shared" si="0"/>
        <v>308.33</v>
      </c>
      <c r="N37" s="157"/>
      <c r="O37" s="157"/>
      <c r="P37" s="156"/>
      <c r="Q37" s="44" t="e">
        <f t="shared" si="1"/>
        <v>#DIV/0!</v>
      </c>
      <c r="R37" s="156"/>
      <c r="S37" s="156"/>
      <c r="T37" s="156"/>
      <c r="U37" s="163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29.1" customHeight="1" x14ac:dyDescent="0.2">
      <c r="A38" s="186" t="s">
        <v>177</v>
      </c>
      <c r="B38" s="226" t="s">
        <v>214</v>
      </c>
      <c r="C38" s="194">
        <v>1</v>
      </c>
      <c r="D38" s="196">
        <f>'5'!D42</f>
        <v>85</v>
      </c>
      <c r="E38" s="173" t="s">
        <v>43</v>
      </c>
      <c r="F38" s="173" t="s">
        <v>43</v>
      </c>
      <c r="G38" s="173" t="s">
        <v>43</v>
      </c>
      <c r="H38" s="173" t="s">
        <v>43</v>
      </c>
      <c r="I38" s="173" t="s">
        <v>43</v>
      </c>
      <c r="J38" s="173" t="s">
        <v>43</v>
      </c>
      <c r="K38" s="44"/>
      <c r="L38" s="216">
        <f>D38</f>
        <v>85</v>
      </c>
      <c r="M38" s="44">
        <f>D38</f>
        <v>85</v>
      </c>
      <c r="N38" s="157"/>
      <c r="O38" s="157"/>
      <c r="P38" s="156"/>
      <c r="Q38" s="44">
        <f t="shared" si="1"/>
        <v>5.7005599593715131</v>
      </c>
      <c r="R38" s="156"/>
      <c r="S38" s="156">
        <v>0</v>
      </c>
      <c r="T38" s="218">
        <f>'[1]5.1 (2)'!$T$32</f>
        <v>170.42979062927969</v>
      </c>
      <c r="U38" s="163">
        <f>'[1]5.1 (2)'!$Y$32</f>
        <v>178.92979062927969</v>
      </c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66" customHeight="1" x14ac:dyDescent="0.2">
      <c r="A39" s="186" t="s">
        <v>178</v>
      </c>
      <c r="B39" s="223" t="s">
        <v>215</v>
      </c>
      <c r="C39" s="194">
        <v>1</v>
      </c>
      <c r="D39" s="196">
        <f>'5'!D43</f>
        <v>346.66666666666669</v>
      </c>
      <c r="E39" s="173" t="s">
        <v>43</v>
      </c>
      <c r="F39" s="173" t="s">
        <v>43</v>
      </c>
      <c r="G39" s="173" t="s">
        <v>43</v>
      </c>
      <c r="H39" s="173" t="s">
        <v>43</v>
      </c>
      <c r="I39" s="173" t="s">
        <v>43</v>
      </c>
      <c r="J39" s="173" t="s">
        <v>43</v>
      </c>
      <c r="K39" s="44"/>
      <c r="L39" s="216">
        <f t="shared" ref="L39:L40" si="4">D39</f>
        <v>346.66666666666669</v>
      </c>
      <c r="M39" s="44">
        <f>D39</f>
        <v>346.66666666666669</v>
      </c>
      <c r="N39" s="157"/>
      <c r="O39" s="157"/>
      <c r="P39" s="156"/>
      <c r="Q39" s="44" t="e">
        <f t="shared" si="1"/>
        <v>#DIV/0!</v>
      </c>
      <c r="R39" s="156"/>
      <c r="S39" s="156"/>
      <c r="T39" s="156"/>
      <c r="U39" s="163">
        <v>0</v>
      </c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29.45" customHeight="1" x14ac:dyDescent="0.2">
      <c r="A40" s="186" t="s">
        <v>179</v>
      </c>
      <c r="B40" s="215" t="s">
        <v>187</v>
      </c>
      <c r="C40" s="194">
        <v>1</v>
      </c>
      <c r="D40" s="196">
        <f>'5'!D44</f>
        <v>133.33000000000001</v>
      </c>
      <c r="E40" s="173" t="s">
        <v>43</v>
      </c>
      <c r="F40" s="173" t="s">
        <v>43</v>
      </c>
      <c r="G40" s="173" t="s">
        <v>43</v>
      </c>
      <c r="H40" s="173" t="s">
        <v>43</v>
      </c>
      <c r="I40" s="173" t="s">
        <v>43</v>
      </c>
      <c r="J40" s="173" t="s">
        <v>43</v>
      </c>
      <c r="K40" s="44"/>
      <c r="L40" s="216">
        <f t="shared" si="4"/>
        <v>133.33000000000001</v>
      </c>
      <c r="M40" s="44">
        <f>D40</f>
        <v>133.33000000000001</v>
      </c>
      <c r="N40" s="157"/>
      <c r="O40" s="157"/>
      <c r="P40" s="156"/>
      <c r="Q40" s="44" t="e">
        <f t="shared" si="1"/>
        <v>#DIV/0!</v>
      </c>
      <c r="R40" s="156"/>
      <c r="S40" s="156"/>
      <c r="T40" s="156"/>
      <c r="U40" s="163">
        <v>0</v>
      </c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3.5" customHeight="1" x14ac:dyDescent="0.2">
      <c r="A41" s="228" t="s">
        <v>53</v>
      </c>
      <c r="B41" s="238"/>
      <c r="C41" s="238"/>
      <c r="D41" s="154">
        <f>D29+D30+D31+D32+D33+D38+D39+D40</f>
        <v>4464.99</v>
      </c>
      <c r="E41" s="155" t="str">
        <f>E29</f>
        <v>х </v>
      </c>
      <c r="F41" s="153" t="s">
        <v>43</v>
      </c>
      <c r="G41" s="85" t="s">
        <v>43</v>
      </c>
      <c r="H41" s="85" t="s">
        <v>43</v>
      </c>
      <c r="I41" s="85" t="s">
        <v>43</v>
      </c>
      <c r="J41" s="85" t="s">
        <v>43</v>
      </c>
      <c r="K41" s="154">
        <f>K29+K30+K31+K32+K33+K38+K39+K40+K36</f>
        <v>1158.3333333333333</v>
      </c>
      <c r="L41" s="154">
        <f>L29+L30+L31+L32+L33+L38+L39+L40</f>
        <v>3306.6566666666663</v>
      </c>
      <c r="M41" s="154">
        <f>M29+M30+M31+M32+M33+M38+M39+M40</f>
        <v>4464.99</v>
      </c>
      <c r="N41" s="158"/>
      <c r="O41" s="158" t="e">
        <f>#REF!</f>
        <v>#REF!</v>
      </c>
      <c r="P41" s="158"/>
      <c r="Q41" s="164">
        <f t="shared" si="1"/>
        <v>13.279926859873161</v>
      </c>
      <c r="R41" s="154"/>
      <c r="S41" s="154">
        <f>S29+S30+S31+S32+S33+S38+S39+S40</f>
        <v>551.87443446553903</v>
      </c>
      <c r="T41" s="154">
        <f>T29+T30+T31+T32+T33+T38+T39+T40</f>
        <v>511.28937188783908</v>
      </c>
      <c r="U41" s="154">
        <f>U29+U30+U31+U32+U33+U38+U39+U40</f>
        <v>4034.6517390768031</v>
      </c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7.25" customHeight="1" x14ac:dyDescent="0.2">
      <c r="A42" s="78" t="s">
        <v>54</v>
      </c>
      <c r="B42" s="229" t="s">
        <v>55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3.5" customHeight="1" x14ac:dyDescent="0.2">
      <c r="A43" s="39"/>
      <c r="B43" s="50"/>
      <c r="C43" s="50"/>
      <c r="D43" s="50"/>
      <c r="E43" s="86" t="s">
        <v>43</v>
      </c>
      <c r="F43" s="86" t="s">
        <v>43</v>
      </c>
      <c r="G43" s="86" t="s">
        <v>43</v>
      </c>
      <c r="H43" s="86" t="s">
        <v>43</v>
      </c>
      <c r="I43" s="86" t="s">
        <v>43</v>
      </c>
      <c r="J43" s="86" t="s">
        <v>43</v>
      </c>
      <c r="K43" s="50"/>
      <c r="L43" s="50"/>
      <c r="M43" s="87"/>
      <c r="N43" s="87"/>
      <c r="O43" s="50"/>
      <c r="P43" s="50"/>
      <c r="Q43" s="50"/>
      <c r="R43" s="50"/>
      <c r="S43" s="50"/>
      <c r="T43" s="50"/>
      <c r="U43" s="50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3.5" customHeight="1" x14ac:dyDescent="0.2">
      <c r="A44" s="228" t="s">
        <v>56</v>
      </c>
      <c r="B44" s="228"/>
      <c r="C44" s="228"/>
      <c r="D44" s="39"/>
      <c r="E44" s="39" t="s">
        <v>43</v>
      </c>
      <c r="F44" s="39" t="s">
        <v>43</v>
      </c>
      <c r="G44" s="86" t="s">
        <v>43</v>
      </c>
      <c r="H44" s="86" t="s">
        <v>43</v>
      </c>
      <c r="I44" s="86" t="s">
        <v>43</v>
      </c>
      <c r="J44" s="86" t="s">
        <v>43</v>
      </c>
      <c r="K44" s="39"/>
      <c r="L44" s="39"/>
      <c r="M44" s="88"/>
      <c r="N44" s="88"/>
      <c r="O44" s="39"/>
      <c r="P44" s="39"/>
      <c r="Q44" s="39"/>
      <c r="R44" s="39"/>
      <c r="S44" s="39"/>
      <c r="T44" s="39"/>
      <c r="U44" s="39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3.5" customHeight="1" x14ac:dyDescent="0.2">
      <c r="A45" s="39" t="s">
        <v>57</v>
      </c>
      <c r="B45" s="229" t="s">
        <v>58</v>
      </c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2.75" customHeight="1" x14ac:dyDescent="0.2">
      <c r="A46" s="39"/>
      <c r="B46" s="50"/>
      <c r="C46" s="50"/>
      <c r="D46" s="50"/>
      <c r="E46" s="86" t="s">
        <v>43</v>
      </c>
      <c r="F46" s="86" t="s">
        <v>43</v>
      </c>
      <c r="G46" s="86" t="s">
        <v>43</v>
      </c>
      <c r="H46" s="86" t="s">
        <v>43</v>
      </c>
      <c r="I46" s="86" t="s">
        <v>43</v>
      </c>
      <c r="J46" s="86" t="s">
        <v>43</v>
      </c>
      <c r="K46" s="50"/>
      <c r="L46" s="50"/>
      <c r="M46" s="87"/>
      <c r="N46" s="87"/>
      <c r="O46" s="50"/>
      <c r="P46" s="50"/>
      <c r="Q46" s="50"/>
      <c r="R46" s="50"/>
      <c r="S46" s="50"/>
      <c r="T46" s="50"/>
      <c r="U46" s="50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2.6" customHeight="1" x14ac:dyDescent="0.2">
      <c r="A47" s="228" t="s">
        <v>59</v>
      </c>
      <c r="B47" s="228"/>
      <c r="C47" s="228"/>
      <c r="D47" s="39"/>
      <c r="E47" s="39" t="s">
        <v>43</v>
      </c>
      <c r="F47" s="39" t="s">
        <v>43</v>
      </c>
      <c r="G47" s="86" t="s">
        <v>43</v>
      </c>
      <c r="H47" s="86" t="s">
        <v>43</v>
      </c>
      <c r="I47" s="86" t="s">
        <v>43</v>
      </c>
      <c r="J47" s="86" t="s">
        <v>43</v>
      </c>
      <c r="K47" s="39"/>
      <c r="L47" s="39"/>
      <c r="M47" s="88"/>
      <c r="N47" s="88"/>
      <c r="O47" s="39"/>
      <c r="P47" s="39"/>
      <c r="Q47" s="39"/>
      <c r="R47" s="39"/>
      <c r="S47" s="39"/>
      <c r="T47" s="39"/>
      <c r="U47" s="39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7.25" customHeight="1" x14ac:dyDescent="0.2">
      <c r="A48" s="78" t="s">
        <v>60</v>
      </c>
      <c r="B48" s="229" t="s">
        <v>61</v>
      </c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5" customHeight="1" x14ac:dyDescent="0.2">
      <c r="A49" s="39"/>
      <c r="B49" s="50"/>
      <c r="C49" s="50"/>
      <c r="D49" s="50"/>
      <c r="E49" s="86" t="s">
        <v>43</v>
      </c>
      <c r="F49" s="86" t="s">
        <v>43</v>
      </c>
      <c r="G49" s="86" t="s">
        <v>43</v>
      </c>
      <c r="H49" s="86" t="s">
        <v>43</v>
      </c>
      <c r="I49" s="86" t="s">
        <v>43</v>
      </c>
      <c r="J49" s="86" t="s">
        <v>43</v>
      </c>
      <c r="K49" s="50"/>
      <c r="L49" s="50"/>
      <c r="M49" s="87"/>
      <c r="N49" s="87"/>
      <c r="O49" s="50"/>
      <c r="P49" s="50"/>
      <c r="Q49" s="50"/>
      <c r="R49" s="50"/>
      <c r="S49" s="50"/>
      <c r="T49" s="50"/>
      <c r="U49" s="50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6.899999999999999" customHeight="1" x14ac:dyDescent="0.2">
      <c r="A50" s="228" t="s">
        <v>62</v>
      </c>
      <c r="B50" s="228"/>
      <c r="C50" s="228"/>
      <c r="D50" s="39"/>
      <c r="E50" s="39" t="s">
        <v>43</v>
      </c>
      <c r="F50" s="39" t="s">
        <v>43</v>
      </c>
      <c r="G50" s="86" t="s">
        <v>43</v>
      </c>
      <c r="H50" s="86" t="s">
        <v>43</v>
      </c>
      <c r="I50" s="86" t="s">
        <v>43</v>
      </c>
      <c r="J50" s="86" t="s">
        <v>43</v>
      </c>
      <c r="K50" s="39"/>
      <c r="L50" s="39"/>
      <c r="M50" s="88"/>
      <c r="N50" s="88"/>
      <c r="O50" s="39"/>
      <c r="P50" s="39"/>
      <c r="Q50" s="39"/>
      <c r="R50" s="39"/>
      <c r="S50" s="39"/>
      <c r="T50" s="39"/>
      <c r="U50" s="39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5" customHeight="1" x14ac:dyDescent="0.2">
      <c r="A51" s="39" t="s">
        <v>63</v>
      </c>
      <c r="B51" s="228" t="s">
        <v>46</v>
      </c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3.5" customHeight="1" x14ac:dyDescent="0.2">
      <c r="A52" s="39"/>
      <c r="B52" s="50"/>
      <c r="C52" s="50"/>
      <c r="D52" s="50"/>
      <c r="E52" s="86" t="s">
        <v>43</v>
      </c>
      <c r="F52" s="86" t="s">
        <v>43</v>
      </c>
      <c r="G52" s="86" t="s">
        <v>43</v>
      </c>
      <c r="H52" s="86" t="s">
        <v>43</v>
      </c>
      <c r="I52" s="86" t="s">
        <v>43</v>
      </c>
      <c r="J52" s="86" t="s">
        <v>43</v>
      </c>
      <c r="K52" s="50"/>
      <c r="L52" s="50"/>
      <c r="M52" s="87"/>
      <c r="N52" s="87"/>
      <c r="O52" s="50"/>
      <c r="P52" s="50"/>
      <c r="Q52" s="50"/>
      <c r="R52" s="50"/>
      <c r="S52" s="50"/>
      <c r="T52" s="50"/>
      <c r="U52" s="50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2" customHeight="1" x14ac:dyDescent="0.2">
      <c r="A53" s="228" t="s">
        <v>64</v>
      </c>
      <c r="B53" s="228"/>
      <c r="C53" s="228"/>
      <c r="D53" s="39"/>
      <c r="E53" s="39" t="s">
        <v>43</v>
      </c>
      <c r="F53" s="39" t="s">
        <v>43</v>
      </c>
      <c r="G53" s="28">
        <v>0</v>
      </c>
      <c r="H53" s="28">
        <v>0</v>
      </c>
      <c r="I53" s="28">
        <v>0</v>
      </c>
      <c r="J53" s="28">
        <v>0</v>
      </c>
      <c r="K53" s="39"/>
      <c r="L53" s="39"/>
      <c r="M53" s="88"/>
      <c r="N53" s="88"/>
      <c r="O53" s="39"/>
      <c r="P53" s="39"/>
      <c r="Q53" s="39"/>
      <c r="R53" s="39"/>
      <c r="S53" s="39"/>
      <c r="T53" s="39"/>
      <c r="U53" s="39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 x14ac:dyDescent="0.2">
      <c r="A54" s="228" t="s">
        <v>65</v>
      </c>
      <c r="B54" s="228"/>
      <c r="C54" s="228"/>
      <c r="D54" s="29">
        <f>D41</f>
        <v>4464.99</v>
      </c>
      <c r="E54" s="39" t="s">
        <v>43</v>
      </c>
      <c r="F54" s="39" t="s">
        <v>43</v>
      </c>
      <c r="G54" s="28">
        <v>0</v>
      </c>
      <c r="H54" s="28">
        <v>0</v>
      </c>
      <c r="I54" s="28">
        <v>0</v>
      </c>
      <c r="J54" s="28">
        <v>0</v>
      </c>
      <c r="K54" s="29">
        <f>K41</f>
        <v>1158.3333333333333</v>
      </c>
      <c r="L54" s="29">
        <f>L41</f>
        <v>3306.6566666666663</v>
      </c>
      <c r="M54" s="29">
        <f>M41</f>
        <v>4464.99</v>
      </c>
      <c r="N54" s="88"/>
      <c r="O54" s="39"/>
      <c r="P54" s="39"/>
      <c r="Q54" s="29">
        <f>Q41</f>
        <v>13.279926859873161</v>
      </c>
      <c r="R54" s="29">
        <f>R41</f>
        <v>0</v>
      </c>
      <c r="S54" s="29">
        <f>S41</f>
        <v>551.87443446553903</v>
      </c>
      <c r="T54" s="29">
        <f>T41</f>
        <v>511.28937188783908</v>
      </c>
      <c r="U54" s="29">
        <f>U41</f>
        <v>4034.6517390768031</v>
      </c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2.75" customHeight="1" x14ac:dyDescent="0.2">
      <c r="A55" s="230" t="s">
        <v>66</v>
      </c>
      <c r="B55" s="230"/>
      <c r="C55" s="230"/>
      <c r="D55" s="28">
        <f>D41+D19</f>
        <v>4464.99</v>
      </c>
      <c r="E55" s="28" t="str">
        <f>E19</f>
        <v>х </v>
      </c>
      <c r="F55" s="28" t="str">
        <f>F19</f>
        <v>х </v>
      </c>
      <c r="G55" s="28">
        <v>0</v>
      </c>
      <c r="H55" s="28">
        <v>0</v>
      </c>
      <c r="I55" s="28">
        <v>0</v>
      </c>
      <c r="J55" s="28">
        <v>0</v>
      </c>
      <c r="K55" s="28">
        <f t="shared" ref="K55:U55" si="5">K41+K19</f>
        <v>1158.3333333333333</v>
      </c>
      <c r="L55" s="28">
        <f t="shared" si="5"/>
        <v>3306.6566666666663</v>
      </c>
      <c r="M55" s="28">
        <f t="shared" si="5"/>
        <v>4464.99</v>
      </c>
      <c r="N55" s="28">
        <f t="shared" si="5"/>
        <v>0</v>
      </c>
      <c r="O55" s="28" t="e">
        <f t="shared" si="5"/>
        <v>#REF!</v>
      </c>
      <c r="P55" s="28">
        <f t="shared" si="5"/>
        <v>0</v>
      </c>
      <c r="Q55" s="28">
        <f t="shared" si="5"/>
        <v>13.279926859873161</v>
      </c>
      <c r="R55" s="28">
        <f t="shared" si="5"/>
        <v>0</v>
      </c>
      <c r="S55" s="28">
        <f t="shared" si="5"/>
        <v>551.87443446553903</v>
      </c>
      <c r="T55" s="28">
        <f t="shared" si="5"/>
        <v>511.28937188783908</v>
      </c>
      <c r="U55" s="28">
        <f t="shared" si="5"/>
        <v>4034.6517390768031</v>
      </c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6.149999999999999" customHeight="1" x14ac:dyDescent="0.2">
      <c r="A56" s="50" t="s">
        <v>67</v>
      </c>
      <c r="B56" s="230" t="s">
        <v>68</v>
      </c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8" customHeight="1" x14ac:dyDescent="0.2">
      <c r="A57" s="83" t="s">
        <v>69</v>
      </c>
      <c r="B57" s="236" t="s">
        <v>37</v>
      </c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5.75" customHeight="1" x14ac:dyDescent="0.2">
      <c r="A58" s="84" t="s">
        <v>70</v>
      </c>
      <c r="B58" s="229" t="s">
        <v>39</v>
      </c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5.75" customHeight="1" x14ac:dyDescent="0.2">
      <c r="A59" s="84"/>
      <c r="B59" s="85"/>
      <c r="C59" s="85"/>
      <c r="D59" s="85"/>
      <c r="E59" s="28" t="s">
        <v>43</v>
      </c>
      <c r="F59" s="28" t="s">
        <v>43</v>
      </c>
      <c r="G59" s="28" t="s">
        <v>43</v>
      </c>
      <c r="H59" s="28" t="s">
        <v>43</v>
      </c>
      <c r="I59" s="28" t="s">
        <v>43</v>
      </c>
      <c r="J59" s="28" t="s">
        <v>43</v>
      </c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3.5" customHeight="1" x14ac:dyDescent="0.2">
      <c r="A60" s="228" t="s">
        <v>71</v>
      </c>
      <c r="B60" s="228"/>
      <c r="C60" s="228"/>
      <c r="D60" s="28"/>
      <c r="E60" s="28" t="s">
        <v>43</v>
      </c>
      <c r="F60" s="28" t="s">
        <v>43</v>
      </c>
      <c r="G60" s="28">
        <v>0</v>
      </c>
      <c r="H60" s="28">
        <v>0</v>
      </c>
      <c r="I60" s="28">
        <v>0</v>
      </c>
      <c r="J60" s="28">
        <v>0</v>
      </c>
      <c r="K60" s="28"/>
      <c r="L60" s="28">
        <f>SUM(L58:L58)</f>
        <v>0</v>
      </c>
      <c r="M60" s="28"/>
      <c r="N60" s="28"/>
      <c r="O60" s="28" t="e">
        <f>SUM("#ref!")</f>
        <v>#VALUE!</v>
      </c>
      <c r="P60" s="28"/>
      <c r="Q60" s="28"/>
      <c r="R60" s="28"/>
      <c r="S60" s="28"/>
      <c r="T60" s="41"/>
      <c r="U60" s="28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7.25" customHeight="1" x14ac:dyDescent="0.2">
      <c r="A61" s="39" t="s">
        <v>72</v>
      </c>
      <c r="B61" s="229" t="s">
        <v>55</v>
      </c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7.25" customHeight="1" x14ac:dyDescent="0.2">
      <c r="A62" s="39"/>
      <c r="B62" s="85"/>
      <c r="C62" s="85"/>
      <c r="D62" s="85"/>
      <c r="E62" s="28" t="s">
        <v>43</v>
      </c>
      <c r="F62" s="28" t="s">
        <v>43</v>
      </c>
      <c r="G62" s="28" t="s">
        <v>43</v>
      </c>
      <c r="H62" s="28" t="s">
        <v>43</v>
      </c>
      <c r="I62" s="28" t="s">
        <v>43</v>
      </c>
      <c r="J62" s="28" t="s">
        <v>43</v>
      </c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15" customHeight="1" x14ac:dyDescent="0.2">
      <c r="A63" s="235" t="s">
        <v>73</v>
      </c>
      <c r="B63" s="235"/>
      <c r="C63" s="235"/>
      <c r="D63" s="28"/>
      <c r="E63" s="28" t="s">
        <v>43</v>
      </c>
      <c r="F63" s="28" t="s">
        <v>43</v>
      </c>
      <c r="G63" s="28">
        <v>0</v>
      </c>
      <c r="H63" s="28">
        <v>0</v>
      </c>
      <c r="I63" s="28">
        <v>0</v>
      </c>
      <c r="J63" s="28">
        <v>0</v>
      </c>
      <c r="K63" s="90"/>
      <c r="L63" s="90"/>
      <c r="M63" s="90"/>
      <c r="N63" s="90"/>
      <c r="O63" s="90" t="e">
        <f>SUM("#ref!")</f>
        <v>#VALUE!</v>
      </c>
      <c r="P63" s="90"/>
      <c r="Q63" s="90"/>
      <c r="R63" s="90"/>
      <c r="S63" s="90"/>
      <c r="T63" s="90"/>
      <c r="U63" s="90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3.15" customHeight="1" x14ac:dyDescent="0.2">
      <c r="A64" s="83" t="s">
        <v>74</v>
      </c>
      <c r="B64" s="228" t="s">
        <v>46</v>
      </c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12" customHeight="1" x14ac:dyDescent="0.2">
      <c r="A65" s="50"/>
      <c r="B65" s="50"/>
      <c r="C65" s="50"/>
      <c r="D65" s="50"/>
      <c r="E65" s="86" t="s">
        <v>43</v>
      </c>
      <c r="F65" s="86" t="s">
        <v>43</v>
      </c>
      <c r="G65" s="86" t="s">
        <v>43</v>
      </c>
      <c r="H65" s="86" t="s">
        <v>43</v>
      </c>
      <c r="I65" s="86" t="s">
        <v>43</v>
      </c>
      <c r="J65" s="86" t="s">
        <v>43</v>
      </c>
      <c r="K65" s="50"/>
      <c r="L65" s="50"/>
      <c r="M65" s="87"/>
      <c r="N65" s="87"/>
      <c r="O65" s="50"/>
      <c r="P65" s="50"/>
      <c r="Q65" s="50"/>
      <c r="R65" s="50"/>
      <c r="S65" s="50"/>
      <c r="T65" s="50"/>
      <c r="U65" s="50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12.75" customHeight="1" x14ac:dyDescent="0.2">
      <c r="A66" s="228" t="s">
        <v>75</v>
      </c>
      <c r="B66" s="228"/>
      <c r="C66" s="228"/>
      <c r="D66" s="39"/>
      <c r="E66" s="39" t="s">
        <v>43</v>
      </c>
      <c r="F66" s="39" t="s">
        <v>43</v>
      </c>
      <c r="G66" s="28">
        <v>0</v>
      </c>
      <c r="H66" s="28">
        <v>0</v>
      </c>
      <c r="I66" s="28">
        <v>0</v>
      </c>
      <c r="J66" s="28">
        <v>0</v>
      </c>
      <c r="K66" s="39"/>
      <c r="L66" s="39"/>
      <c r="M66" s="88"/>
      <c r="N66" s="88"/>
      <c r="O66" s="39"/>
      <c r="P66" s="39"/>
      <c r="Q66" s="39"/>
      <c r="R66" s="39"/>
      <c r="S66" s="39"/>
      <c r="T66" s="39"/>
      <c r="U66" s="39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4.45" customHeight="1" x14ac:dyDescent="0.2">
      <c r="A67" s="228" t="s">
        <v>76</v>
      </c>
      <c r="B67" s="228"/>
      <c r="C67" s="228"/>
      <c r="D67" s="39"/>
      <c r="E67" s="39" t="s">
        <v>43</v>
      </c>
      <c r="F67" s="39" t="s">
        <v>43</v>
      </c>
      <c r="G67" s="28">
        <v>0</v>
      </c>
      <c r="H67" s="28">
        <v>0</v>
      </c>
      <c r="I67" s="28">
        <v>0</v>
      </c>
      <c r="J67" s="28">
        <v>0</v>
      </c>
      <c r="K67" s="39"/>
      <c r="L67" s="39"/>
      <c r="M67" s="88"/>
      <c r="N67" s="88"/>
      <c r="O67" s="39"/>
      <c r="P67" s="39"/>
      <c r="Q67" s="39"/>
      <c r="R67" s="39"/>
      <c r="S67" s="39"/>
      <c r="T67" s="39"/>
      <c r="U67" s="39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15.6" customHeight="1" x14ac:dyDescent="0.2">
      <c r="A68" s="140" t="s">
        <v>77</v>
      </c>
      <c r="B68" s="234" t="s">
        <v>50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14.45" customHeight="1" x14ac:dyDescent="0.2">
      <c r="A69" s="89" t="s">
        <v>78</v>
      </c>
      <c r="B69" s="229" t="s">
        <v>39</v>
      </c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59.25" customHeight="1" x14ac:dyDescent="0.2">
      <c r="A70" s="43" t="s">
        <v>79</v>
      </c>
      <c r="B70" s="213" t="s">
        <v>192</v>
      </c>
      <c r="C70" s="201" t="s">
        <v>193</v>
      </c>
      <c r="D70" s="201">
        <f>760.84</f>
        <v>760.84</v>
      </c>
      <c r="E70" s="173" t="s">
        <v>43</v>
      </c>
      <c r="F70" s="173" t="s">
        <v>43</v>
      </c>
      <c r="G70" s="173" t="s">
        <v>43</v>
      </c>
      <c r="H70" s="173" t="s">
        <v>43</v>
      </c>
      <c r="I70" s="173" t="s">
        <v>43</v>
      </c>
      <c r="J70" s="173" t="s">
        <v>43</v>
      </c>
      <c r="K70" s="44">
        <f>D70</f>
        <v>760.84</v>
      </c>
      <c r="L70" s="44"/>
      <c r="M70" s="44">
        <f>D70</f>
        <v>760.84</v>
      </c>
      <c r="N70" s="44"/>
      <c r="O70" s="44"/>
      <c r="P70" s="44"/>
      <c r="Q70" s="44">
        <f>D70/U70*12</f>
        <v>57.830194242092276</v>
      </c>
      <c r="R70" s="44"/>
      <c r="S70" s="44">
        <f>'[1]5.1 (2)'!$R$65</f>
        <v>14.798464644321804</v>
      </c>
      <c r="T70" s="198"/>
      <c r="U70" s="44">
        <f>'[1]5.1 (2)'!$Y$65</f>
        <v>157.8773877497126</v>
      </c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59.25" customHeight="1" x14ac:dyDescent="0.2">
      <c r="A71" s="43" t="s">
        <v>80</v>
      </c>
      <c r="B71" s="213" t="s">
        <v>194</v>
      </c>
      <c r="C71" s="201" t="s">
        <v>195</v>
      </c>
      <c r="D71" s="201">
        <f>381.04-105.91</f>
        <v>275.13</v>
      </c>
      <c r="E71" s="203"/>
      <c r="F71" s="203"/>
      <c r="G71" s="203"/>
      <c r="H71" s="203"/>
      <c r="I71" s="203"/>
      <c r="J71" s="203"/>
      <c r="K71" s="44">
        <f>D71</f>
        <v>275.13</v>
      </c>
      <c r="L71" s="44"/>
      <c r="M71" s="44">
        <f>K71</f>
        <v>275.13</v>
      </c>
      <c r="N71" s="44"/>
      <c r="O71" s="44"/>
      <c r="P71" s="44"/>
      <c r="Q71" s="44">
        <f>D71/U71*12</f>
        <v>57.700624536981877</v>
      </c>
      <c r="R71" s="44"/>
      <c r="S71" s="44">
        <f>'[1]5.1 (2)'!$R$66</f>
        <v>5.3706321214970965</v>
      </c>
      <c r="T71" s="198"/>
      <c r="U71" s="44">
        <f>'[1]5.1 (2)'!$Y$66</f>
        <v>57.218791416788598</v>
      </c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13.5" customHeight="1" x14ac:dyDescent="0.2">
      <c r="A72" s="228" t="s">
        <v>81</v>
      </c>
      <c r="B72" s="228"/>
      <c r="C72" s="228"/>
      <c r="D72" s="28">
        <f>D70+D71</f>
        <v>1035.97</v>
      </c>
      <c r="E72" s="85" t="s">
        <v>43</v>
      </c>
      <c r="F72" s="85" t="s">
        <v>43</v>
      </c>
      <c r="G72" s="28">
        <v>0</v>
      </c>
      <c r="H72" s="28">
        <v>0</v>
      </c>
      <c r="I72" s="28">
        <v>0</v>
      </c>
      <c r="J72" s="28">
        <v>0</v>
      </c>
      <c r="K72" s="28">
        <f>K70+K71</f>
        <v>1035.97</v>
      </c>
      <c r="L72" s="28">
        <f t="shared" ref="L72:M72" si="6">L70+L71</f>
        <v>0</v>
      </c>
      <c r="M72" s="28">
        <f t="shared" si="6"/>
        <v>1035.97</v>
      </c>
      <c r="N72" s="28">
        <f t="shared" ref="N72" si="7">N70</f>
        <v>0</v>
      </c>
      <c r="O72" s="28">
        <f t="shared" ref="O72" si="8">O70</f>
        <v>0</v>
      </c>
      <c r="P72" s="28">
        <f t="shared" ref="P72" si="9">P70</f>
        <v>0</v>
      </c>
      <c r="Q72" s="164">
        <f>D72/U72*12</f>
        <v>57.795726768242325</v>
      </c>
      <c r="R72" s="28">
        <f t="shared" ref="R72" si="10">R70</f>
        <v>0</v>
      </c>
      <c r="S72" s="28">
        <f>S70+S71</f>
        <v>20.1690967658189</v>
      </c>
      <c r="T72" s="28">
        <f t="shared" ref="T72:U72" si="11">T70+T71</f>
        <v>0</v>
      </c>
      <c r="U72" s="28">
        <f t="shared" si="11"/>
        <v>215.0961791665012</v>
      </c>
      <c r="V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8" customHeight="1" x14ac:dyDescent="0.2">
      <c r="A73" s="78" t="s">
        <v>82</v>
      </c>
      <c r="B73" s="229" t="s">
        <v>55</v>
      </c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15.95" customHeight="1" x14ac:dyDescent="0.2">
      <c r="A74" s="39" t="s">
        <v>84</v>
      </c>
      <c r="B74" s="199"/>
      <c r="C74" s="173">
        <f>'5'!C78</f>
        <v>0</v>
      </c>
      <c r="D74" s="91">
        <f>'5'!D78</f>
        <v>0</v>
      </c>
      <c r="E74" s="86" t="s">
        <v>43</v>
      </c>
      <c r="F74" s="86" t="s">
        <v>43</v>
      </c>
      <c r="G74" s="86" t="s">
        <v>43</v>
      </c>
      <c r="H74" s="86" t="s">
        <v>43</v>
      </c>
      <c r="I74" s="86" t="s">
        <v>43</v>
      </c>
      <c r="J74" s="86" t="s">
        <v>43</v>
      </c>
      <c r="K74" s="171"/>
      <c r="L74" s="91">
        <f>D74</f>
        <v>0</v>
      </c>
      <c r="M74" s="91">
        <f>D74</f>
        <v>0</v>
      </c>
      <c r="N74" s="88"/>
      <c r="O74" s="171"/>
      <c r="P74" s="171"/>
      <c r="Q74" s="44" t="e">
        <f>D74/U74*12</f>
        <v>#DIV/0!</v>
      </c>
      <c r="R74" s="160"/>
      <c r="S74" s="160"/>
      <c r="T74" s="160"/>
      <c r="U74" s="165"/>
      <c r="V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3.5" customHeight="1" x14ac:dyDescent="0.2">
      <c r="A75" s="228" t="s">
        <v>85</v>
      </c>
      <c r="B75" s="228"/>
      <c r="C75" s="228"/>
      <c r="D75" s="28">
        <f>D74</f>
        <v>0</v>
      </c>
      <c r="E75" s="28" t="str">
        <f>E74</f>
        <v>х </v>
      </c>
      <c r="F75" s="28" t="str">
        <f>F74</f>
        <v>х </v>
      </c>
      <c r="G75" s="28">
        <v>0</v>
      </c>
      <c r="H75" s="28">
        <v>0</v>
      </c>
      <c r="I75" s="28">
        <v>0</v>
      </c>
      <c r="J75" s="28">
        <v>0</v>
      </c>
      <c r="K75" s="29"/>
      <c r="L75" s="28">
        <f>L74</f>
        <v>0</v>
      </c>
      <c r="M75" s="97">
        <f>M74</f>
        <v>0</v>
      </c>
      <c r="N75" s="178"/>
      <c r="O75" s="29"/>
      <c r="P75" s="29"/>
      <c r="Q75" s="97" t="e">
        <f>Q74</f>
        <v>#DIV/0!</v>
      </c>
      <c r="R75" s="50">
        <f>R74</f>
        <v>0</v>
      </c>
      <c r="S75" s="50">
        <f>S74</f>
        <v>0</v>
      </c>
      <c r="T75" s="50">
        <f>T74</f>
        <v>0</v>
      </c>
      <c r="U75" s="28">
        <f>U74</f>
        <v>0</v>
      </c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5.75" customHeight="1" x14ac:dyDescent="0.2">
      <c r="A76" s="39" t="s">
        <v>86</v>
      </c>
      <c r="B76" s="234" t="s">
        <v>58</v>
      </c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13.5" customHeight="1" x14ac:dyDescent="0.2">
      <c r="A77" s="50"/>
      <c r="B77" s="50"/>
      <c r="C77" s="50"/>
      <c r="D77" s="50"/>
      <c r="E77" s="86" t="s">
        <v>43</v>
      </c>
      <c r="F77" s="86" t="s">
        <v>43</v>
      </c>
      <c r="G77" s="86" t="s">
        <v>43</v>
      </c>
      <c r="H77" s="86" t="s">
        <v>43</v>
      </c>
      <c r="I77" s="86" t="s">
        <v>43</v>
      </c>
      <c r="J77" s="86" t="s">
        <v>43</v>
      </c>
      <c r="K77" s="50"/>
      <c r="L77" s="50"/>
      <c r="M77" s="87"/>
      <c r="N77" s="87"/>
      <c r="O77" s="50"/>
      <c r="P77" s="50"/>
      <c r="Q77" s="50"/>
      <c r="R77" s="50"/>
      <c r="S77" s="50"/>
      <c r="T77" s="50"/>
      <c r="U77" s="50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14.25" customHeight="1" x14ac:dyDescent="0.2">
      <c r="A78" s="228" t="s">
        <v>87</v>
      </c>
      <c r="B78" s="228"/>
      <c r="C78" s="228"/>
      <c r="D78" s="39"/>
      <c r="E78" s="39" t="s">
        <v>43</v>
      </c>
      <c r="F78" s="39" t="s">
        <v>43</v>
      </c>
      <c r="G78" s="28">
        <v>0</v>
      </c>
      <c r="H78" s="28">
        <v>0</v>
      </c>
      <c r="I78" s="28">
        <v>0</v>
      </c>
      <c r="J78" s="28">
        <v>0</v>
      </c>
      <c r="K78" s="39"/>
      <c r="L78" s="39"/>
      <c r="M78" s="88"/>
      <c r="N78" s="88"/>
      <c r="O78" s="39"/>
      <c r="P78" s="39"/>
      <c r="Q78" s="39"/>
      <c r="R78" s="39"/>
      <c r="S78" s="39"/>
      <c r="T78" s="39"/>
      <c r="U78" s="39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4.25" customHeight="1" x14ac:dyDescent="0.2">
      <c r="A79" s="93"/>
      <c r="B79" s="94"/>
      <c r="C79" s="95"/>
      <c r="D79" s="39"/>
      <c r="E79" s="39"/>
      <c r="F79" s="39"/>
      <c r="G79" s="39"/>
      <c r="H79" s="39"/>
      <c r="I79" s="39"/>
      <c r="J79" s="39"/>
      <c r="K79" s="39"/>
      <c r="L79" s="39"/>
      <c r="M79" s="88"/>
      <c r="N79" s="88"/>
      <c r="O79" s="39"/>
      <c r="P79" s="39"/>
      <c r="Q79" s="39"/>
      <c r="R79" s="39"/>
      <c r="S79" s="39"/>
      <c r="T79" s="39"/>
      <c r="U79" s="3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5" customHeight="1" x14ac:dyDescent="0.2">
      <c r="A80" s="78" t="s">
        <v>88</v>
      </c>
      <c r="B80" s="229" t="s">
        <v>61</v>
      </c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18" customHeight="1" x14ac:dyDescent="0.2">
      <c r="A81" s="228" t="s">
        <v>89</v>
      </c>
      <c r="B81" s="228"/>
      <c r="C81" s="228"/>
      <c r="D81" s="50"/>
      <c r="E81" s="50" t="s">
        <v>41</v>
      </c>
      <c r="F81" s="50" t="s">
        <v>41</v>
      </c>
      <c r="G81" s="28">
        <v>0</v>
      </c>
      <c r="H81" s="28">
        <v>0</v>
      </c>
      <c r="I81" s="28">
        <v>0</v>
      </c>
      <c r="J81" s="28">
        <v>0</v>
      </c>
      <c r="K81" s="50"/>
      <c r="L81" s="50"/>
      <c r="M81" s="50"/>
      <c r="N81" s="50"/>
      <c r="O81" s="50"/>
      <c r="P81" s="50"/>
      <c r="Q81" s="28"/>
      <c r="R81" s="50"/>
      <c r="S81" s="50"/>
      <c r="T81" s="50"/>
      <c r="U81" s="50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13.5" customHeight="1" x14ac:dyDescent="0.2">
      <c r="A82" s="39" t="s">
        <v>90</v>
      </c>
      <c r="B82" s="228" t="s">
        <v>46</v>
      </c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15" customHeight="1" x14ac:dyDescent="0.2">
      <c r="A83" s="50"/>
      <c r="B83" s="50"/>
      <c r="C83" s="50"/>
      <c r="D83" s="50"/>
      <c r="E83" s="86" t="s">
        <v>43</v>
      </c>
      <c r="F83" s="86" t="s">
        <v>43</v>
      </c>
      <c r="G83" s="86" t="s">
        <v>43</v>
      </c>
      <c r="H83" s="86" t="s">
        <v>43</v>
      </c>
      <c r="I83" s="86" t="s">
        <v>43</v>
      </c>
      <c r="J83" s="86" t="s">
        <v>43</v>
      </c>
      <c r="K83" s="50"/>
      <c r="L83" s="50"/>
      <c r="M83" s="87"/>
      <c r="N83" s="87"/>
      <c r="O83" s="50"/>
      <c r="P83" s="50"/>
      <c r="Q83" s="50"/>
      <c r="R83" s="50"/>
      <c r="S83" s="50"/>
      <c r="T83" s="50"/>
      <c r="U83" s="50"/>
      <c r="V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13.5" customHeight="1" x14ac:dyDescent="0.2">
      <c r="A84" s="228" t="s">
        <v>91</v>
      </c>
      <c r="B84" s="228"/>
      <c r="C84" s="228"/>
      <c r="D84" s="39"/>
      <c r="E84" s="39" t="s">
        <v>43</v>
      </c>
      <c r="F84" s="85" t="s">
        <v>43</v>
      </c>
      <c r="G84" s="28">
        <v>0</v>
      </c>
      <c r="H84" s="28">
        <v>0</v>
      </c>
      <c r="I84" s="28">
        <v>0</v>
      </c>
      <c r="J84" s="28">
        <v>0</v>
      </c>
      <c r="K84" s="39"/>
      <c r="L84" s="39"/>
      <c r="M84" s="88"/>
      <c r="N84" s="88"/>
      <c r="O84" s="39"/>
      <c r="P84" s="39"/>
      <c r="Q84" s="39"/>
      <c r="R84" s="39"/>
      <c r="S84" s="39"/>
      <c r="T84" s="39"/>
      <c r="U84" s="39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12.75" customHeight="1" x14ac:dyDescent="0.2">
      <c r="A85" s="228" t="s">
        <v>92</v>
      </c>
      <c r="B85" s="228"/>
      <c r="C85" s="228"/>
      <c r="D85" s="28">
        <f>D72+D75</f>
        <v>1035.97</v>
      </c>
      <c r="E85" s="86" t="s">
        <v>43</v>
      </c>
      <c r="F85" s="85" t="s">
        <v>43</v>
      </c>
      <c r="G85" s="28">
        <v>0</v>
      </c>
      <c r="H85" s="28">
        <v>0</v>
      </c>
      <c r="I85" s="28">
        <v>0</v>
      </c>
      <c r="J85" s="28">
        <v>0</v>
      </c>
      <c r="K85" s="28">
        <f>K72</f>
        <v>1035.97</v>
      </c>
      <c r="L85" s="28">
        <f>L72+L75</f>
        <v>0</v>
      </c>
      <c r="M85" s="28">
        <f>M72+M75</f>
        <v>1035.97</v>
      </c>
      <c r="N85" s="28">
        <f>N72+N75</f>
        <v>0</v>
      </c>
      <c r="O85" s="28">
        <f>O72+O75</f>
        <v>0</v>
      </c>
      <c r="P85" s="28">
        <f>P72+P75</f>
        <v>0</v>
      </c>
      <c r="Q85" s="28">
        <f>D85/U85*12</f>
        <v>57.795726768242325</v>
      </c>
      <c r="R85" s="28">
        <f>R72+R75</f>
        <v>0</v>
      </c>
      <c r="S85" s="28">
        <f>S72+S75</f>
        <v>20.1690967658189</v>
      </c>
      <c r="T85" s="28">
        <f>T72+T75</f>
        <v>0</v>
      </c>
      <c r="U85" s="28">
        <f>U72+U75</f>
        <v>215.0961791665012</v>
      </c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4.25" customHeight="1" x14ac:dyDescent="0.2">
      <c r="A86" s="230" t="s">
        <v>93</v>
      </c>
      <c r="B86" s="230"/>
      <c r="C86" s="230"/>
      <c r="D86" s="28">
        <f>D85</f>
        <v>1035.97</v>
      </c>
      <c r="E86" s="86" t="s">
        <v>43</v>
      </c>
      <c r="F86" s="86" t="s">
        <v>43</v>
      </c>
      <c r="G86" s="28">
        <v>0</v>
      </c>
      <c r="H86" s="28">
        <v>0</v>
      </c>
      <c r="I86" s="28">
        <v>0</v>
      </c>
      <c r="J86" s="28">
        <v>0</v>
      </c>
      <c r="K86" s="28">
        <f>K85</f>
        <v>1035.97</v>
      </c>
      <c r="L86" s="28">
        <f>L85</f>
        <v>0</v>
      </c>
      <c r="M86" s="28">
        <f>M85</f>
        <v>1035.97</v>
      </c>
      <c r="N86" s="28">
        <f>N81+N60</f>
        <v>0</v>
      </c>
      <c r="O86" s="28" t="e">
        <f>O81+O60</f>
        <v>#VALUE!</v>
      </c>
      <c r="P86" s="28">
        <f>P81+P60</f>
        <v>0</v>
      </c>
      <c r="Q86" s="28">
        <f>Q85</f>
        <v>57.795726768242325</v>
      </c>
      <c r="R86" s="28" t="s">
        <v>41</v>
      </c>
      <c r="S86" s="28">
        <f>S85</f>
        <v>20.1690967658189</v>
      </c>
      <c r="T86" s="28">
        <f>T85</f>
        <v>0</v>
      </c>
      <c r="U86" s="28">
        <f>U85</f>
        <v>215.0961791665012</v>
      </c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5.75" customHeight="1" x14ac:dyDescent="0.2">
      <c r="A87" s="50" t="s">
        <v>94</v>
      </c>
      <c r="B87" s="230" t="s">
        <v>95</v>
      </c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/>
      <c r="W87" s="96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15.75" customHeight="1" x14ac:dyDescent="0.2">
      <c r="A88" s="83" t="s">
        <v>96</v>
      </c>
      <c r="B88" s="230" t="s">
        <v>145</v>
      </c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6.149999999999999" customHeight="1" x14ac:dyDescent="0.2">
      <c r="A89" s="84" t="s">
        <v>97</v>
      </c>
      <c r="B89" s="229" t="s">
        <v>39</v>
      </c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5" customHeight="1" x14ac:dyDescent="0.2">
      <c r="A90" s="50"/>
      <c r="B90" s="50"/>
      <c r="C90" s="50"/>
      <c r="D90" s="50"/>
      <c r="E90" s="86" t="s">
        <v>43</v>
      </c>
      <c r="F90" s="86" t="s">
        <v>43</v>
      </c>
      <c r="G90" s="86" t="s">
        <v>43</v>
      </c>
      <c r="H90" s="86" t="s">
        <v>43</v>
      </c>
      <c r="I90" s="86" t="s">
        <v>43</v>
      </c>
      <c r="J90" s="86" t="s">
        <v>43</v>
      </c>
      <c r="K90" s="50"/>
      <c r="L90" s="50"/>
      <c r="M90" s="87"/>
      <c r="N90" s="87"/>
      <c r="O90" s="50"/>
      <c r="P90" s="50"/>
      <c r="Q90" s="50"/>
      <c r="R90" s="50"/>
      <c r="S90" s="50"/>
      <c r="T90" s="50"/>
      <c r="U90" s="5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14.25" customHeight="1" x14ac:dyDescent="0.2">
      <c r="A91" s="228" t="s">
        <v>98</v>
      </c>
      <c r="B91" s="228"/>
      <c r="C91" s="228"/>
      <c r="D91" s="39"/>
      <c r="E91" s="39" t="s">
        <v>43</v>
      </c>
      <c r="F91" s="85" t="s">
        <v>43</v>
      </c>
      <c r="G91" s="28">
        <v>0</v>
      </c>
      <c r="H91" s="28">
        <v>0</v>
      </c>
      <c r="I91" s="28">
        <v>0</v>
      </c>
      <c r="J91" s="28">
        <v>0</v>
      </c>
      <c r="K91" s="39"/>
      <c r="L91" s="39"/>
      <c r="M91" s="88"/>
      <c r="N91" s="88"/>
      <c r="O91" s="39"/>
      <c r="P91" s="39"/>
      <c r="Q91" s="39"/>
      <c r="R91" s="39"/>
      <c r="S91" s="39"/>
      <c r="T91" s="39"/>
      <c r="U91" s="39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15.75" customHeight="1" x14ac:dyDescent="0.2">
      <c r="A92" s="39" t="s">
        <v>99</v>
      </c>
      <c r="B92" s="229" t="s">
        <v>55</v>
      </c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15.75" customHeight="1" x14ac:dyDescent="0.2">
      <c r="A93" s="39"/>
      <c r="B93" s="53"/>
      <c r="C93" s="23"/>
      <c r="D93" s="23"/>
      <c r="E93" s="86" t="s">
        <v>43</v>
      </c>
      <c r="F93" s="86" t="s">
        <v>43</v>
      </c>
      <c r="G93" s="86" t="s">
        <v>43</v>
      </c>
      <c r="H93" s="86" t="s">
        <v>43</v>
      </c>
      <c r="I93" s="86" t="s">
        <v>43</v>
      </c>
      <c r="J93" s="86" t="s">
        <v>43</v>
      </c>
      <c r="K93" s="39"/>
      <c r="L93" s="39"/>
      <c r="M93" s="88"/>
      <c r="N93" s="87"/>
      <c r="O93" s="50"/>
      <c r="P93" s="50"/>
      <c r="Q93" s="39"/>
      <c r="R93" s="39"/>
      <c r="S93" s="39"/>
      <c r="T93" s="50"/>
      <c r="U93" s="92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12.75" customHeight="1" x14ac:dyDescent="0.2">
      <c r="A94" s="228" t="s">
        <v>100</v>
      </c>
      <c r="B94" s="228"/>
      <c r="C94" s="228"/>
      <c r="D94" s="50">
        <f>D93:E93</f>
        <v>0</v>
      </c>
      <c r="E94" s="39" t="s">
        <v>43</v>
      </c>
      <c r="F94" s="85" t="s">
        <v>43</v>
      </c>
      <c r="G94" s="28">
        <v>0</v>
      </c>
      <c r="H94" s="28">
        <v>0</v>
      </c>
      <c r="I94" s="28">
        <v>0</v>
      </c>
      <c r="J94" s="28">
        <v>0</v>
      </c>
      <c r="K94" s="50">
        <f>K93:L93</f>
        <v>0</v>
      </c>
      <c r="L94" s="50">
        <f>L93:M93</f>
        <v>0</v>
      </c>
      <c r="M94" s="87">
        <f>M93:P93</f>
        <v>0</v>
      </c>
      <c r="N94" s="88"/>
      <c r="O94" s="39"/>
      <c r="P94" s="39"/>
      <c r="Q94" s="50">
        <f>Q93:R93</f>
        <v>0</v>
      </c>
      <c r="R94" s="50"/>
      <c r="S94" s="50">
        <f>S93:T93</f>
        <v>0</v>
      </c>
      <c r="T94" s="50"/>
      <c r="U94" s="90">
        <f>U93</f>
        <v>0</v>
      </c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16.5" customHeight="1" x14ac:dyDescent="0.2">
      <c r="A95" s="83" t="s">
        <v>101</v>
      </c>
      <c r="B95" s="228" t="s">
        <v>46</v>
      </c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12" customHeight="1" x14ac:dyDescent="0.2">
      <c r="A96" s="50"/>
      <c r="B96" s="50"/>
      <c r="C96" s="50"/>
      <c r="D96" s="50"/>
      <c r="E96" s="86" t="s">
        <v>43</v>
      </c>
      <c r="F96" s="86" t="s">
        <v>43</v>
      </c>
      <c r="G96" s="86" t="s">
        <v>43</v>
      </c>
      <c r="H96" s="86" t="s">
        <v>43</v>
      </c>
      <c r="I96" s="86" t="s">
        <v>43</v>
      </c>
      <c r="J96" s="86" t="s">
        <v>43</v>
      </c>
      <c r="K96" s="50"/>
      <c r="L96" s="50"/>
      <c r="M96" s="87"/>
      <c r="N96" s="87"/>
      <c r="O96" s="50"/>
      <c r="P96" s="50"/>
      <c r="Q96" s="50"/>
      <c r="R96" s="50"/>
      <c r="S96" s="50"/>
      <c r="T96" s="50"/>
      <c r="U96" s="50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11.25" customHeight="1" x14ac:dyDescent="0.2">
      <c r="A97" s="228" t="s">
        <v>102</v>
      </c>
      <c r="B97" s="228"/>
      <c r="C97" s="228"/>
      <c r="D97" s="39"/>
      <c r="E97" s="39" t="s">
        <v>41</v>
      </c>
      <c r="F97" s="85" t="s">
        <v>43</v>
      </c>
      <c r="G97" s="28">
        <v>0</v>
      </c>
      <c r="H97" s="28">
        <v>0</v>
      </c>
      <c r="I97" s="28">
        <v>0</v>
      </c>
      <c r="J97" s="28">
        <v>0</v>
      </c>
      <c r="K97" s="39"/>
      <c r="L97" s="39"/>
      <c r="M97" s="88"/>
      <c r="N97" s="88"/>
      <c r="O97" s="39"/>
      <c r="P97" s="39"/>
      <c r="Q97" s="39"/>
      <c r="R97" s="39"/>
      <c r="S97" s="39"/>
      <c r="T97" s="39"/>
      <c r="U97" s="39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12.75" customHeight="1" x14ac:dyDescent="0.2">
      <c r="A98" s="228" t="s">
        <v>103</v>
      </c>
      <c r="B98" s="228"/>
      <c r="C98" s="228"/>
      <c r="D98" s="50">
        <f>D94:E94</f>
        <v>0</v>
      </c>
      <c r="E98" s="50" t="s">
        <v>41</v>
      </c>
      <c r="F98" s="85" t="s">
        <v>43</v>
      </c>
      <c r="G98" s="28">
        <v>0</v>
      </c>
      <c r="H98" s="28">
        <v>0</v>
      </c>
      <c r="I98" s="28">
        <v>0</v>
      </c>
      <c r="J98" s="28">
        <v>0</v>
      </c>
      <c r="K98" s="39"/>
      <c r="L98" s="50">
        <f>L94:M94</f>
        <v>0</v>
      </c>
      <c r="M98" s="87">
        <f>M94:N94</f>
        <v>0</v>
      </c>
      <c r="N98" s="88"/>
      <c r="O98" s="39"/>
      <c r="P98" s="39"/>
      <c r="Q98" s="50">
        <f>Q94:R94</f>
        <v>0</v>
      </c>
      <c r="R98" s="50"/>
      <c r="S98" s="50">
        <f>S94:T94</f>
        <v>0</v>
      </c>
      <c r="T98" s="50"/>
      <c r="U98" s="50">
        <f>U94</f>
        <v>0</v>
      </c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18.75" customHeight="1" x14ac:dyDescent="0.2">
      <c r="A99" s="83" t="s">
        <v>104</v>
      </c>
      <c r="B99" s="234" t="s">
        <v>50</v>
      </c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17.25" customHeight="1" x14ac:dyDescent="0.2">
      <c r="A100" s="89" t="s">
        <v>105</v>
      </c>
      <c r="B100" s="229" t="s">
        <v>39</v>
      </c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ht="12.75" customHeight="1" x14ac:dyDescent="0.2">
      <c r="A101" s="50"/>
      <c r="B101" s="50"/>
      <c r="C101" s="50"/>
      <c r="D101" s="50"/>
      <c r="E101" s="86" t="s">
        <v>43</v>
      </c>
      <c r="F101" s="86" t="s">
        <v>43</v>
      </c>
      <c r="G101" s="86" t="s">
        <v>43</v>
      </c>
      <c r="H101" s="86" t="s">
        <v>43</v>
      </c>
      <c r="I101" s="86" t="s">
        <v>43</v>
      </c>
      <c r="J101" s="86" t="s">
        <v>43</v>
      </c>
      <c r="K101" s="50"/>
      <c r="L101" s="50"/>
      <c r="M101" s="87"/>
      <c r="N101" s="87"/>
      <c r="O101" s="50"/>
      <c r="P101" s="50"/>
      <c r="Q101" s="50"/>
      <c r="R101" s="50"/>
      <c r="S101" s="50"/>
      <c r="T101" s="50"/>
      <c r="U101" s="50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14.25" customHeight="1" x14ac:dyDescent="0.2">
      <c r="A102" s="228" t="s">
        <v>106</v>
      </c>
      <c r="B102" s="228"/>
      <c r="C102" s="228"/>
      <c r="D102" s="39"/>
      <c r="E102" s="39" t="s">
        <v>41</v>
      </c>
      <c r="F102" s="85" t="s">
        <v>43</v>
      </c>
      <c r="G102" s="28">
        <v>0</v>
      </c>
      <c r="H102" s="28">
        <v>0</v>
      </c>
      <c r="I102" s="28">
        <v>0</v>
      </c>
      <c r="J102" s="28">
        <v>0</v>
      </c>
      <c r="K102" s="39"/>
      <c r="L102" s="39"/>
      <c r="M102" s="88"/>
      <c r="N102" s="88"/>
      <c r="O102" s="39"/>
      <c r="P102" s="39"/>
      <c r="Q102" s="39"/>
      <c r="R102" s="39"/>
      <c r="S102" s="39"/>
      <c r="T102" s="39"/>
      <c r="U102" s="39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18" customHeight="1" x14ac:dyDescent="0.2">
      <c r="A103" s="78" t="s">
        <v>107</v>
      </c>
      <c r="B103" s="229" t="s">
        <v>55</v>
      </c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14.25" customHeight="1" x14ac:dyDescent="0.2">
      <c r="A104" s="50"/>
      <c r="B104" s="50"/>
      <c r="C104" s="50"/>
      <c r="D104" s="50"/>
      <c r="E104" s="86" t="s">
        <v>43</v>
      </c>
      <c r="F104" s="86" t="s">
        <v>43</v>
      </c>
      <c r="G104" s="86" t="s">
        <v>43</v>
      </c>
      <c r="H104" s="86" t="s">
        <v>43</v>
      </c>
      <c r="I104" s="86" t="s">
        <v>43</v>
      </c>
      <c r="J104" s="86" t="s">
        <v>43</v>
      </c>
      <c r="K104" s="50"/>
      <c r="L104" s="50"/>
      <c r="M104" s="87"/>
      <c r="N104" s="87"/>
      <c r="O104" s="50"/>
      <c r="P104" s="50"/>
      <c r="Q104" s="50"/>
      <c r="R104" s="50"/>
      <c r="S104" s="50"/>
      <c r="T104" s="50"/>
      <c r="U104" s="50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15.75" customHeight="1" x14ac:dyDescent="0.2">
      <c r="A105" s="228" t="s">
        <v>108</v>
      </c>
      <c r="B105" s="228"/>
      <c r="C105" s="228"/>
      <c r="D105" s="39"/>
      <c r="E105" s="39" t="s">
        <v>41</v>
      </c>
      <c r="F105" s="85" t="s">
        <v>43</v>
      </c>
      <c r="G105" s="28">
        <v>0</v>
      </c>
      <c r="H105" s="28">
        <v>0</v>
      </c>
      <c r="I105" s="28">
        <v>0</v>
      </c>
      <c r="J105" s="28">
        <v>0</v>
      </c>
      <c r="K105" s="39"/>
      <c r="L105" s="39"/>
      <c r="M105" s="88"/>
      <c r="N105" s="88"/>
      <c r="O105" s="39"/>
      <c r="P105" s="39"/>
      <c r="Q105" s="39"/>
      <c r="R105" s="39"/>
      <c r="S105" s="39"/>
      <c r="T105" s="39"/>
      <c r="U105" s="39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ht="17.25" customHeight="1" x14ac:dyDescent="0.2">
      <c r="A106" s="39" t="s">
        <v>109</v>
      </c>
      <c r="B106" s="229" t="s">
        <v>58</v>
      </c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3.5" customHeight="1" x14ac:dyDescent="0.2">
      <c r="A107" s="50"/>
      <c r="B107" s="50"/>
      <c r="C107" s="50"/>
      <c r="D107" s="50"/>
      <c r="E107" s="86" t="s">
        <v>43</v>
      </c>
      <c r="F107" s="86" t="s">
        <v>43</v>
      </c>
      <c r="G107" s="86" t="s">
        <v>43</v>
      </c>
      <c r="H107" s="86" t="s">
        <v>43</v>
      </c>
      <c r="I107" s="86" t="s">
        <v>43</v>
      </c>
      <c r="J107" s="86" t="s">
        <v>43</v>
      </c>
      <c r="K107" s="50"/>
      <c r="L107" s="50"/>
      <c r="M107" s="87"/>
      <c r="N107" s="87"/>
      <c r="O107" s="50"/>
      <c r="P107" s="50"/>
      <c r="Q107" s="50"/>
      <c r="R107" s="50"/>
      <c r="S107" s="50"/>
      <c r="T107" s="50"/>
      <c r="U107" s="50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15" customHeight="1" x14ac:dyDescent="0.2">
      <c r="A108" s="228" t="s">
        <v>110</v>
      </c>
      <c r="B108" s="228"/>
      <c r="C108" s="228"/>
      <c r="D108" s="39"/>
      <c r="E108" s="39" t="s">
        <v>41</v>
      </c>
      <c r="F108" s="85" t="s">
        <v>43</v>
      </c>
      <c r="G108" s="28">
        <v>0</v>
      </c>
      <c r="H108" s="28">
        <v>0</v>
      </c>
      <c r="I108" s="28">
        <v>0</v>
      </c>
      <c r="J108" s="28">
        <v>0</v>
      </c>
      <c r="K108" s="39"/>
      <c r="L108" s="39"/>
      <c r="M108" s="88"/>
      <c r="N108" s="88"/>
      <c r="O108" s="39"/>
      <c r="P108" s="39"/>
      <c r="Q108" s="39"/>
      <c r="R108" s="39"/>
      <c r="S108" s="39"/>
      <c r="T108" s="39"/>
      <c r="U108" s="39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18" customHeight="1" x14ac:dyDescent="0.2">
      <c r="A109" s="78" t="s">
        <v>111</v>
      </c>
      <c r="B109" s="229" t="s">
        <v>61</v>
      </c>
      <c r="C109" s="229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15" customHeight="1" x14ac:dyDescent="0.2">
      <c r="A110" s="50"/>
      <c r="B110" s="50"/>
      <c r="C110" s="50"/>
      <c r="D110" s="50"/>
      <c r="E110" s="86" t="s">
        <v>43</v>
      </c>
      <c r="F110" s="86" t="s">
        <v>43</v>
      </c>
      <c r="G110" s="86" t="s">
        <v>43</v>
      </c>
      <c r="H110" s="86" t="s">
        <v>43</v>
      </c>
      <c r="I110" s="86" t="s">
        <v>43</v>
      </c>
      <c r="J110" s="86" t="s">
        <v>43</v>
      </c>
      <c r="K110" s="50"/>
      <c r="L110" s="50"/>
      <c r="M110" s="87"/>
      <c r="N110" s="87"/>
      <c r="O110" s="50"/>
      <c r="P110" s="50"/>
      <c r="Q110" s="50"/>
      <c r="R110" s="50"/>
      <c r="S110" s="50"/>
      <c r="T110" s="50"/>
      <c r="U110" s="5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14.25" customHeight="1" x14ac:dyDescent="0.2">
      <c r="A111" s="228" t="s">
        <v>146</v>
      </c>
      <c r="B111" s="228"/>
      <c r="C111" s="228"/>
      <c r="D111" s="39"/>
      <c r="E111" s="39" t="s">
        <v>43</v>
      </c>
      <c r="F111" s="39" t="s">
        <v>43</v>
      </c>
      <c r="G111" s="28">
        <v>0</v>
      </c>
      <c r="H111" s="28">
        <v>0</v>
      </c>
      <c r="I111" s="28">
        <v>0</v>
      </c>
      <c r="J111" s="28">
        <v>0</v>
      </c>
      <c r="K111" s="39"/>
      <c r="L111" s="39"/>
      <c r="M111" s="88"/>
      <c r="N111" s="88"/>
      <c r="O111" s="39"/>
      <c r="P111" s="39"/>
      <c r="Q111" s="39"/>
      <c r="R111" s="39"/>
      <c r="S111" s="39"/>
      <c r="T111" s="39"/>
      <c r="U111" s="39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16.5" customHeight="1" x14ac:dyDescent="0.2">
      <c r="A112" s="84" t="s">
        <v>113</v>
      </c>
      <c r="B112" s="228" t="s">
        <v>46</v>
      </c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4.25" customHeight="1" x14ac:dyDescent="0.2">
      <c r="A113" s="50"/>
      <c r="B113" s="50"/>
      <c r="C113" s="50"/>
      <c r="D113" s="50"/>
      <c r="E113" s="86" t="s">
        <v>43</v>
      </c>
      <c r="F113" s="86" t="s">
        <v>43</v>
      </c>
      <c r="G113" s="86" t="s">
        <v>43</v>
      </c>
      <c r="H113" s="86" t="s">
        <v>43</v>
      </c>
      <c r="I113" s="86" t="s">
        <v>43</v>
      </c>
      <c r="J113" s="86" t="s">
        <v>43</v>
      </c>
      <c r="K113" s="50"/>
      <c r="L113" s="50"/>
      <c r="M113" s="87"/>
      <c r="N113" s="87"/>
      <c r="O113" s="50"/>
      <c r="P113" s="50"/>
      <c r="Q113" s="50"/>
      <c r="R113" s="50"/>
      <c r="S113" s="50"/>
      <c r="T113" s="50"/>
      <c r="U113" s="50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15.75" customHeight="1" x14ac:dyDescent="0.2">
      <c r="A114" s="228" t="s">
        <v>114</v>
      </c>
      <c r="B114" s="228"/>
      <c r="C114" s="228"/>
      <c r="D114" s="39"/>
      <c r="E114" s="39" t="s">
        <v>43</v>
      </c>
      <c r="F114" s="39" t="s">
        <v>43</v>
      </c>
      <c r="G114" s="28">
        <v>0</v>
      </c>
      <c r="H114" s="28">
        <v>0</v>
      </c>
      <c r="I114" s="28">
        <v>0</v>
      </c>
      <c r="J114" s="28">
        <v>0</v>
      </c>
      <c r="K114" s="39"/>
      <c r="L114" s="39"/>
      <c r="M114" s="88"/>
      <c r="N114" s="88"/>
      <c r="O114" s="39"/>
      <c r="P114" s="39"/>
      <c r="Q114" s="39"/>
      <c r="R114" s="39"/>
      <c r="S114" s="39"/>
      <c r="T114" s="39"/>
      <c r="U114" s="39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15.75" customHeight="1" x14ac:dyDescent="0.2">
      <c r="A115" s="228" t="s">
        <v>115</v>
      </c>
      <c r="B115" s="228"/>
      <c r="C115" s="228"/>
      <c r="D115" s="39"/>
      <c r="E115" s="39" t="s">
        <v>43</v>
      </c>
      <c r="F115" s="39" t="s">
        <v>43</v>
      </c>
      <c r="G115" s="28">
        <v>0</v>
      </c>
      <c r="H115" s="28">
        <v>0</v>
      </c>
      <c r="I115" s="28">
        <v>0</v>
      </c>
      <c r="J115" s="28">
        <v>0</v>
      </c>
      <c r="K115" s="39"/>
      <c r="L115" s="39"/>
      <c r="M115" s="88"/>
      <c r="N115" s="88"/>
      <c r="O115" s="39"/>
      <c r="P115" s="39"/>
      <c r="Q115" s="39"/>
      <c r="R115" s="39"/>
      <c r="S115" s="39"/>
      <c r="T115" s="39"/>
      <c r="U115" s="39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14.25" customHeight="1" x14ac:dyDescent="0.2">
      <c r="A116" s="230" t="s">
        <v>116</v>
      </c>
      <c r="B116" s="230"/>
      <c r="C116" s="230"/>
      <c r="D116" s="50">
        <f>D98:E98</f>
        <v>0</v>
      </c>
      <c r="E116" s="39" t="s">
        <v>43</v>
      </c>
      <c r="F116" s="39" t="s">
        <v>41</v>
      </c>
      <c r="G116" s="28">
        <v>0</v>
      </c>
      <c r="H116" s="28">
        <v>0</v>
      </c>
      <c r="I116" s="28">
        <v>0</v>
      </c>
      <c r="J116" s="28">
        <v>0</v>
      </c>
      <c r="K116" s="50">
        <f>K94:L94</f>
        <v>0</v>
      </c>
      <c r="L116" s="50">
        <v>0</v>
      </c>
      <c r="M116" s="87">
        <f>M94:N94</f>
        <v>0</v>
      </c>
      <c r="N116" s="87"/>
      <c r="O116" s="50"/>
      <c r="P116" s="50"/>
      <c r="Q116" s="50">
        <f>Q94:R94</f>
        <v>0</v>
      </c>
      <c r="R116" s="50"/>
      <c r="S116" s="50">
        <f>S94:T94</f>
        <v>0</v>
      </c>
      <c r="T116" s="50"/>
      <c r="U116" s="50">
        <f>U98</f>
        <v>0</v>
      </c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24.75" customHeight="1" x14ac:dyDescent="0.2">
      <c r="A117" s="231" t="s">
        <v>117</v>
      </c>
      <c r="B117" s="231"/>
      <c r="C117" s="231"/>
      <c r="D117" s="97">
        <f>D86+D55+D116</f>
        <v>5500.96</v>
      </c>
      <c r="E117" s="37">
        <f>'5'!E123</f>
        <v>2161.3200000000002</v>
      </c>
      <c r="F117" s="37">
        <f>'6'!E52</f>
        <v>0</v>
      </c>
      <c r="G117" s="28">
        <v>0</v>
      </c>
      <c r="H117" s="28">
        <v>0</v>
      </c>
      <c r="I117" s="28">
        <f>'5'!J123</f>
        <v>3339.64</v>
      </c>
      <c r="J117" s="28">
        <v>0</v>
      </c>
      <c r="K117" s="97">
        <f>K86+K55+K94</f>
        <v>2194.3033333333333</v>
      </c>
      <c r="L117" s="97">
        <f>L86+L55+L116</f>
        <v>3306.6566666666663</v>
      </c>
      <c r="M117" s="97">
        <f>M86+M55+M116:N116</f>
        <v>5500.96</v>
      </c>
      <c r="N117" s="97">
        <f>N86+N55</f>
        <v>0</v>
      </c>
      <c r="O117" s="97" t="e">
        <f>O86+O55</f>
        <v>#VALUE!</v>
      </c>
      <c r="P117" s="97">
        <f>P86+P55</f>
        <v>0</v>
      </c>
      <c r="Q117" s="97">
        <f>D117/U117*12</f>
        <v>15.533043669867089</v>
      </c>
      <c r="R117" s="97"/>
      <c r="S117" s="97">
        <f>S86+S55+S116</f>
        <v>572.04353123135797</v>
      </c>
      <c r="T117" s="97">
        <f>T86+T55+T116</f>
        <v>511.28937188783908</v>
      </c>
      <c r="U117" s="97">
        <f>U86+U55+U116</f>
        <v>4249.7479182433044</v>
      </c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17.25" customHeight="1" x14ac:dyDescent="0.2">
      <c r="A118" s="232" t="s">
        <v>147</v>
      </c>
      <c r="B118" s="232"/>
      <c r="C118" s="232"/>
      <c r="D118" s="232"/>
      <c r="E118" s="232"/>
      <c r="F118" s="232"/>
      <c r="G118" s="232"/>
      <c r="H118" s="55"/>
      <c r="I118" s="55"/>
      <c r="J118" s="55"/>
      <c r="K118" s="55"/>
      <c r="L118" s="55"/>
      <c r="M118" s="98"/>
      <c r="N118" s="98"/>
      <c r="O118" s="55"/>
      <c r="P118" s="55"/>
      <c r="Q118" s="55"/>
      <c r="R118" s="55"/>
      <c r="S118" s="55"/>
      <c r="T118" s="55"/>
      <c r="U118" s="55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ht="17.25" customHeight="1" x14ac:dyDescent="0.2">
      <c r="A119" s="99"/>
      <c r="B119" s="100" t="s">
        <v>148</v>
      </c>
      <c r="C119" s="99"/>
      <c r="D119" s="99"/>
      <c r="E119" s="99"/>
      <c r="F119" s="99"/>
      <c r="G119" s="99"/>
      <c r="H119" s="55"/>
      <c r="I119" s="55"/>
      <c r="J119" s="55"/>
      <c r="K119" s="55"/>
      <c r="L119" s="55"/>
      <c r="M119" s="102"/>
      <c r="N119" s="98"/>
      <c r="O119" s="55"/>
      <c r="P119" s="55"/>
      <c r="Q119" s="55"/>
      <c r="R119" s="55"/>
      <c r="S119" s="55"/>
      <c r="T119" s="55"/>
      <c r="U119" s="55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17.25" customHeight="1" x14ac:dyDescent="0.2">
      <c r="A120" s="99"/>
      <c r="B120" s="100" t="s">
        <v>149</v>
      </c>
      <c r="C120" s="99"/>
      <c r="D120" s="99"/>
      <c r="E120" s="99"/>
      <c r="F120" s="99"/>
      <c r="G120" s="99"/>
      <c r="H120" s="55"/>
      <c r="I120" s="55"/>
      <c r="J120" s="55"/>
      <c r="K120" s="55"/>
      <c r="L120" s="101"/>
      <c r="M120" s="98"/>
      <c r="N120" s="102"/>
      <c r="O120" s="55"/>
      <c r="P120" s="55"/>
      <c r="Q120" s="55"/>
      <c r="R120" s="55"/>
      <c r="S120" s="55"/>
      <c r="T120" s="55"/>
      <c r="U120" s="55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17.25" customHeight="1" x14ac:dyDescent="0.2">
      <c r="A121" s="99"/>
      <c r="B121" s="100" t="s">
        <v>121</v>
      </c>
      <c r="C121" s="99"/>
      <c r="D121" s="99"/>
      <c r="E121" s="99"/>
      <c r="F121" s="99"/>
      <c r="G121" s="99"/>
      <c r="H121" s="55"/>
      <c r="I121" s="55"/>
      <c r="J121" s="55"/>
      <c r="K121" s="55"/>
      <c r="L121" s="55"/>
      <c r="M121" s="102"/>
      <c r="N121" s="98"/>
      <c r="O121" s="55"/>
      <c r="P121" s="55"/>
      <c r="Q121" s="55"/>
      <c r="R121" s="101"/>
      <c r="S121" s="55"/>
      <c r="T121" s="55"/>
      <c r="U121" s="55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ht="20.25" customHeight="1" x14ac:dyDescent="0.2">
      <c r="A122" s="12"/>
      <c r="B122" s="55" t="s">
        <v>122</v>
      </c>
      <c r="C122" s="55"/>
      <c r="D122" s="55"/>
      <c r="E122" s="233" t="s">
        <v>201</v>
      </c>
      <c r="F122" s="233"/>
      <c r="G122" s="233"/>
      <c r="H122" s="233"/>
      <c r="I122" s="233"/>
      <c r="J122" s="233"/>
      <c r="K122" s="55"/>
      <c r="L122" s="55"/>
      <c r="M122" s="55"/>
      <c r="N122" s="55"/>
      <c r="O122" s="55"/>
      <c r="P122" s="101"/>
      <c r="Q122" s="55"/>
      <c r="R122" s="55"/>
      <c r="S122" s="55"/>
      <c r="T122" s="55"/>
      <c r="U122" s="55"/>
      <c r="V122"/>
      <c r="W122"/>
    </row>
    <row r="123" spans="1:256" ht="12" customHeight="1" x14ac:dyDescent="0.2">
      <c r="A123" s="57" t="s">
        <v>123</v>
      </c>
      <c r="B123" s="58"/>
      <c r="C123" s="58"/>
      <c r="D123" s="59"/>
      <c r="E123" s="60" t="s">
        <v>124</v>
      </c>
      <c r="F123" s="61"/>
      <c r="G123" s="61"/>
      <c r="H123" s="62" t="s">
        <v>125</v>
      </c>
      <c r="I123" s="63"/>
      <c r="J123" s="63"/>
      <c r="K123" s="63"/>
      <c r="L123" s="64"/>
      <c r="M123" s="64"/>
      <c r="N123" s="65"/>
      <c r="O123" s="65"/>
      <c r="P123" s="65"/>
      <c r="Q123" s="65"/>
      <c r="R123" s="65"/>
      <c r="S123" s="65"/>
      <c r="T123" s="65"/>
      <c r="U123" s="65"/>
    </row>
    <row r="124" spans="1:256" ht="23.25" customHeight="1" x14ac:dyDescent="0.2">
      <c r="A124" s="227"/>
      <c r="B124" s="227"/>
      <c r="C124" s="227"/>
      <c r="D124" s="227"/>
      <c r="E124" s="227"/>
      <c r="F124" s="227"/>
      <c r="G124" s="227"/>
      <c r="H124" s="227"/>
      <c r="I124" s="227"/>
      <c r="J124"/>
      <c r="M124" s="105"/>
    </row>
    <row r="125" spans="1:256" ht="69.75" customHeight="1" x14ac:dyDescent="0.25">
      <c r="B125" s="103"/>
      <c r="C125" s="103"/>
      <c r="D125" s="103"/>
      <c r="E125" s="104"/>
      <c r="H125" s="105"/>
      <c r="J125"/>
    </row>
    <row r="126" spans="1:256" ht="69.75" customHeight="1" x14ac:dyDescent="0.25">
      <c r="D126" s="106"/>
      <c r="J126" s="105"/>
      <c r="M126" s="12">
        <f>M122+M125</f>
        <v>0</v>
      </c>
      <c r="R126" s="12">
        <f>396+143</f>
        <v>539</v>
      </c>
    </row>
  </sheetData>
  <sheetProtection selectLockedCells="1" selectUnlockedCells="1"/>
  <mergeCells count="102">
    <mergeCell ref="B1:E1"/>
    <mergeCell ref="M1:P1"/>
    <mergeCell ref="B2:E2"/>
    <mergeCell ref="M2:S2"/>
    <mergeCell ref="B3:E3"/>
    <mergeCell ref="A7:R7"/>
    <mergeCell ref="D11:D13"/>
    <mergeCell ref="E11:J11"/>
    <mergeCell ref="K11:K13"/>
    <mergeCell ref="L11:L13"/>
    <mergeCell ref="M11:M13"/>
    <mergeCell ref="N11:P12"/>
    <mergeCell ref="E12:E13"/>
    <mergeCell ref="A8:R8"/>
    <mergeCell ref="A9:S9"/>
    <mergeCell ref="A10:A13"/>
    <mergeCell ref="B10:B13"/>
    <mergeCell ref="C10:C13"/>
    <mergeCell ref="D10:J10"/>
    <mergeCell ref="K10:L10"/>
    <mergeCell ref="M10:P10"/>
    <mergeCell ref="Q10:Q13"/>
    <mergeCell ref="R10:R13"/>
    <mergeCell ref="F12:F13"/>
    <mergeCell ref="G12:G13"/>
    <mergeCell ref="H12:I12"/>
    <mergeCell ref="J12:J13"/>
    <mergeCell ref="N13:O13"/>
    <mergeCell ref="N14:O14"/>
    <mergeCell ref="S10:S13"/>
    <mergeCell ref="T10:T13"/>
    <mergeCell ref="U10:U13"/>
    <mergeCell ref="B23:U23"/>
    <mergeCell ref="A25:C25"/>
    <mergeCell ref="A26:C26"/>
    <mergeCell ref="B27:U27"/>
    <mergeCell ref="B28:U28"/>
    <mergeCell ref="A41:C41"/>
    <mergeCell ref="B15:U15"/>
    <mergeCell ref="B16:X16"/>
    <mergeCell ref="B17:U17"/>
    <mergeCell ref="A19:C19"/>
    <mergeCell ref="B20:U20"/>
    <mergeCell ref="A22:C22"/>
    <mergeCell ref="B51:U51"/>
    <mergeCell ref="A53:C53"/>
    <mergeCell ref="A54:C54"/>
    <mergeCell ref="A55:C55"/>
    <mergeCell ref="B56:U56"/>
    <mergeCell ref="B57:X57"/>
    <mergeCell ref="B42:U42"/>
    <mergeCell ref="A44:C44"/>
    <mergeCell ref="B45:U45"/>
    <mergeCell ref="A47:C47"/>
    <mergeCell ref="B48:U48"/>
    <mergeCell ref="A50:C50"/>
    <mergeCell ref="A67:C67"/>
    <mergeCell ref="B68:U68"/>
    <mergeCell ref="B69:U69"/>
    <mergeCell ref="A72:C72"/>
    <mergeCell ref="B73:U73"/>
    <mergeCell ref="A75:C75"/>
    <mergeCell ref="B58:U58"/>
    <mergeCell ref="A60:C60"/>
    <mergeCell ref="B61:U61"/>
    <mergeCell ref="A63:C63"/>
    <mergeCell ref="B64:U64"/>
    <mergeCell ref="A66:C66"/>
    <mergeCell ref="A85:C85"/>
    <mergeCell ref="A86:C86"/>
    <mergeCell ref="B87:U87"/>
    <mergeCell ref="B88:U88"/>
    <mergeCell ref="B89:U89"/>
    <mergeCell ref="A91:C91"/>
    <mergeCell ref="B76:U76"/>
    <mergeCell ref="A78:C78"/>
    <mergeCell ref="B80:U80"/>
    <mergeCell ref="A81:C81"/>
    <mergeCell ref="B82:U82"/>
    <mergeCell ref="A84:C84"/>
    <mergeCell ref="B92:U92"/>
    <mergeCell ref="A94:C94"/>
    <mergeCell ref="B95:U95"/>
    <mergeCell ref="A97:C97"/>
    <mergeCell ref="A98:C98"/>
    <mergeCell ref="A115:C115"/>
    <mergeCell ref="B99:U99"/>
    <mergeCell ref="B100:U100"/>
    <mergeCell ref="A102:C102"/>
    <mergeCell ref="B103:U103"/>
    <mergeCell ref="A124:I124"/>
    <mergeCell ref="A108:C108"/>
    <mergeCell ref="B109:U109"/>
    <mergeCell ref="A111:C111"/>
    <mergeCell ref="B112:U112"/>
    <mergeCell ref="A114:C114"/>
    <mergeCell ref="A105:C105"/>
    <mergeCell ref="B106:U106"/>
    <mergeCell ref="A116:C116"/>
    <mergeCell ref="A117:C117"/>
    <mergeCell ref="A118:G118"/>
    <mergeCell ref="E122:J122"/>
  </mergeCells>
  <pageMargins left="0.2361111111111111" right="0.2361111111111111" top="0.15763888888888888" bottom="0.15763888888888888" header="0.51180555555555551" footer="0.51180555555555551"/>
  <pageSetup paperSize="9" scale="74" firstPageNumber="0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7"/>
  <sheetViews>
    <sheetView tabSelected="1" zoomScale="79" zoomScaleNormal="79" workbookViewId="0">
      <selection activeCell="N3" sqref="N3:Q3"/>
    </sheetView>
  </sheetViews>
  <sheetFormatPr defaultColWidth="9.140625" defaultRowHeight="12.75" x14ac:dyDescent="0.2"/>
  <cols>
    <col min="1" max="1" width="10.85546875" style="1" customWidth="1"/>
    <col min="2" max="2" width="30.42578125" style="1" customWidth="1"/>
    <col min="3" max="3" width="7.7109375" style="2" customWidth="1"/>
    <col min="4" max="4" width="10.42578125" style="2" customWidth="1"/>
    <col min="5" max="5" width="10.140625" style="2" customWidth="1"/>
    <col min="6" max="6" width="11.42578125" style="2" customWidth="1"/>
    <col min="7" max="7" width="10.28515625" style="2" customWidth="1"/>
    <col min="8" max="8" width="11.7109375" style="2" customWidth="1"/>
    <col min="9" max="9" width="11.42578125" style="2" customWidth="1"/>
    <col min="10" max="10" width="11.28515625" style="2" customWidth="1"/>
    <col min="11" max="11" width="13.42578125" style="2" customWidth="1"/>
    <col min="12" max="12" width="13.28515625" style="2" customWidth="1"/>
    <col min="13" max="13" width="13.140625" style="2" customWidth="1"/>
    <col min="14" max="14" width="14.140625" style="2" customWidth="1"/>
    <col min="15" max="16" width="9.42578125" style="2" customWidth="1"/>
    <col min="17" max="17" width="9.85546875" style="2" customWidth="1"/>
    <col min="18" max="18" width="11.7109375" style="2" customWidth="1"/>
    <col min="19" max="19" width="13.7109375" style="2" customWidth="1"/>
    <col min="20" max="20" width="13" style="2" customWidth="1"/>
    <col min="21" max="21" width="5.140625" style="2" customWidth="1"/>
    <col min="22" max="22" width="8.140625" style="2" customWidth="1"/>
    <col min="23" max="23" width="7.5703125" style="2" customWidth="1"/>
    <col min="24" max="24" width="9.28515625" style="2" customWidth="1"/>
    <col min="25" max="28" width="9.140625" style="3"/>
    <col min="29" max="16384" width="9.140625" style="2"/>
  </cols>
  <sheetData>
    <row r="1" spans="1:256" ht="10.5" customHeight="1" x14ac:dyDescent="0.3">
      <c r="A1"/>
      <c r="B1"/>
      <c r="C1" s="4"/>
      <c r="D1" s="4"/>
      <c r="E1" s="5"/>
      <c r="F1" s="5"/>
      <c r="G1"/>
      <c r="H1"/>
      <c r="I1"/>
      <c r="J1"/>
      <c r="K1"/>
      <c r="L1"/>
      <c r="M1"/>
      <c r="N1"/>
      <c r="O1" s="6"/>
      <c r="P1" s="7"/>
      <c r="Q1" s="7"/>
      <c r="R1" s="7"/>
      <c r="S1" s="7"/>
      <c r="T1" s="7"/>
      <c r="U1" s="7"/>
      <c r="V1" s="7"/>
      <c r="W1" s="7"/>
      <c r="X1" s="7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4.25" customHeight="1" x14ac:dyDescent="0.3">
      <c r="A2"/>
      <c r="B2" s="245" t="s">
        <v>0</v>
      </c>
      <c r="C2" s="245"/>
      <c r="D2" s="245"/>
      <c r="E2" s="245"/>
      <c r="F2" s="5"/>
      <c r="G2"/>
      <c r="H2"/>
      <c r="I2"/>
      <c r="J2"/>
      <c r="K2"/>
      <c r="L2"/>
      <c r="M2"/>
      <c r="N2" s="264" t="s">
        <v>1</v>
      </c>
      <c r="O2" s="264"/>
      <c r="P2" s="264"/>
      <c r="Q2" s="264"/>
      <c r="R2" s="8"/>
      <c r="S2" s="8"/>
      <c r="T2" s="7"/>
      <c r="U2" s="7"/>
      <c r="V2" s="7"/>
      <c r="W2" s="7"/>
      <c r="X2" s="7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09.7" customHeight="1" x14ac:dyDescent="0.3">
      <c r="A3"/>
      <c r="B3" s="247" t="s">
        <v>216</v>
      </c>
      <c r="C3" s="247"/>
      <c r="D3" s="247"/>
      <c r="E3" s="247"/>
      <c r="F3" s="5"/>
      <c r="G3"/>
      <c r="H3"/>
      <c r="I3"/>
      <c r="J3"/>
      <c r="K3"/>
      <c r="L3"/>
      <c r="M3"/>
      <c r="N3" s="265" t="s">
        <v>217</v>
      </c>
      <c r="O3" s="265"/>
      <c r="P3" s="265"/>
      <c r="Q3" s="265"/>
      <c r="R3" s="8"/>
      <c r="S3" s="8"/>
      <c r="T3" s="7"/>
      <c r="U3" s="7"/>
      <c r="V3" s="7"/>
      <c r="W3" s="7"/>
      <c r="X3" s="7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25" customHeight="1" x14ac:dyDescent="0.3">
      <c r="A4"/>
      <c r="B4" s="245"/>
      <c r="C4" s="245"/>
      <c r="D4" s="245"/>
      <c r="E4" s="245"/>
      <c r="F4" s="5"/>
      <c r="G4"/>
      <c r="H4"/>
      <c r="I4"/>
      <c r="J4"/>
      <c r="K4"/>
      <c r="L4"/>
      <c r="M4"/>
      <c r="N4" s="266"/>
      <c r="O4" s="266"/>
      <c r="P4" s="266"/>
      <c r="Q4" s="266"/>
      <c r="R4" s="8"/>
      <c r="S4" s="8"/>
      <c r="T4" s="7"/>
      <c r="U4" s="7"/>
      <c r="V4" s="7"/>
      <c r="W4" s="7"/>
      <c r="X4" s="7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4.25" customHeight="1" x14ac:dyDescent="0.3">
      <c r="A5"/>
      <c r="B5" s="9" t="s">
        <v>2</v>
      </c>
      <c r="C5" s="10"/>
      <c r="D5" s="10"/>
      <c r="E5" s="10"/>
      <c r="F5" s="5"/>
      <c r="G5"/>
      <c r="H5"/>
      <c r="I5"/>
      <c r="J5"/>
      <c r="K5"/>
      <c r="L5"/>
      <c r="M5"/>
      <c r="N5" s="11" t="s">
        <v>2</v>
      </c>
      <c r="O5" s="12"/>
      <c r="P5" s="12"/>
      <c r="Q5" s="12"/>
      <c r="R5" s="8"/>
      <c r="S5" s="8"/>
      <c r="T5" s="7"/>
      <c r="U5" s="7"/>
      <c r="V5" s="7"/>
      <c r="W5" s="7"/>
      <c r="X5" s="7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4.25" customHeight="1" x14ac:dyDescent="0.3">
      <c r="A6"/>
      <c r="B6" s="267"/>
      <c r="C6" s="267"/>
      <c r="D6" s="267"/>
      <c r="E6" s="267"/>
      <c r="F6" s="5"/>
      <c r="G6"/>
      <c r="H6"/>
      <c r="I6"/>
      <c r="J6"/>
      <c r="K6"/>
      <c r="L6"/>
      <c r="M6"/>
      <c r="N6"/>
      <c r="O6"/>
      <c r="P6"/>
      <c r="Q6"/>
      <c r="R6" s="8"/>
      <c r="S6" s="8"/>
      <c r="T6" s="7"/>
      <c r="U6" s="7"/>
      <c r="V6" s="7"/>
      <c r="W6" s="7"/>
      <c r="X6" s="7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4.25" customHeight="1" x14ac:dyDescent="0.3">
      <c r="A7"/>
      <c r="B7" s="14"/>
      <c r="C7" s="15"/>
      <c r="D7" s="15"/>
      <c r="E7" s="15"/>
      <c r="F7" s="5"/>
      <c r="G7"/>
      <c r="H7"/>
      <c r="I7"/>
      <c r="J7"/>
      <c r="K7"/>
      <c r="L7"/>
      <c r="M7"/>
      <c r="N7"/>
      <c r="O7"/>
      <c r="P7"/>
      <c r="Q7"/>
      <c r="R7" s="16"/>
      <c r="S7" s="16"/>
      <c r="T7" s="7"/>
      <c r="U7" s="7"/>
      <c r="V7" s="7"/>
      <c r="W7" s="7"/>
      <c r="X7" s="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4.25" customHeight="1" x14ac:dyDescent="0.3">
      <c r="A8"/>
      <c r="B8"/>
      <c r="C8" s="4"/>
      <c r="D8" s="4"/>
      <c r="E8" s="5"/>
      <c r="F8" s="5"/>
      <c r="G8"/>
      <c r="H8"/>
      <c r="I8"/>
      <c r="J8"/>
      <c r="K8"/>
      <c r="L8"/>
      <c r="M8"/>
      <c r="N8"/>
      <c r="O8"/>
      <c r="P8"/>
      <c r="Q8"/>
      <c r="R8" s="13"/>
      <c r="S8" s="13"/>
      <c r="T8" s="7"/>
      <c r="U8" s="7"/>
      <c r="V8" s="7"/>
      <c r="W8" s="7"/>
      <c r="X8" s="7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4.25" customHeight="1" x14ac:dyDescent="0.3">
      <c r="A9"/>
      <c r="B9"/>
      <c r="C9" s="4"/>
      <c r="D9" s="4"/>
      <c r="E9" s="5"/>
      <c r="F9" s="5"/>
      <c r="G9"/>
      <c r="H9"/>
      <c r="I9"/>
      <c r="J9"/>
      <c r="K9"/>
      <c r="L9"/>
      <c r="M9"/>
      <c r="N9"/>
      <c r="O9"/>
      <c r="P9"/>
      <c r="Q9"/>
      <c r="R9" s="8"/>
      <c r="S9" s="8"/>
      <c r="T9" s="7"/>
      <c r="U9" s="7"/>
      <c r="V9" s="7"/>
      <c r="W9" s="7"/>
      <c r="X9" s="7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9" customHeight="1" x14ac:dyDescent="0.3">
      <c r="A10"/>
      <c r="B10"/>
      <c r="C10" s="4"/>
      <c r="D10" s="4"/>
      <c r="E10" s="5"/>
      <c r="F10" s="5"/>
      <c r="G10"/>
      <c r="H10"/>
      <c r="I10"/>
      <c r="J10"/>
      <c r="K10"/>
      <c r="L10"/>
      <c r="M10"/>
      <c r="N10"/>
      <c r="O10" s="6"/>
      <c r="P10" s="7"/>
      <c r="Q10" s="7"/>
      <c r="R10" s="7"/>
      <c r="S10" s="7"/>
      <c r="T10" s="7"/>
      <c r="U10" s="7"/>
      <c r="V10" s="7"/>
      <c r="W10" s="7"/>
      <c r="X10" s="7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8" customHeight="1" x14ac:dyDescent="0.25">
      <c r="A11" s="249" t="s">
        <v>197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182"/>
      <c r="W11" s="182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.600000000000001" customHeight="1" x14ac:dyDescent="0.25">
      <c r="A12" s="249" t="s">
        <v>3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183"/>
      <c r="T12" s="183"/>
      <c r="U12" s="183"/>
      <c r="V12" s="1"/>
      <c r="W12" s="1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7.45" customHeight="1" x14ac:dyDescent="0.2">
      <c r="A13" s="268" t="s">
        <v>4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54" customHeight="1" x14ac:dyDescent="0.2">
      <c r="A14" s="263" t="s">
        <v>5</v>
      </c>
      <c r="B14" s="263" t="s">
        <v>6</v>
      </c>
      <c r="C14" s="263" t="s">
        <v>7</v>
      </c>
      <c r="D14" s="263" t="s">
        <v>8</v>
      </c>
      <c r="E14" s="263"/>
      <c r="F14" s="263"/>
      <c r="G14" s="263"/>
      <c r="H14" s="263"/>
      <c r="I14" s="263"/>
      <c r="J14" s="263"/>
      <c r="K14" s="269" t="s">
        <v>9</v>
      </c>
      <c r="L14" s="269" t="s">
        <v>10</v>
      </c>
      <c r="M14" s="263" t="s">
        <v>11</v>
      </c>
      <c r="N14" s="263" t="s">
        <v>12</v>
      </c>
      <c r="O14" s="263"/>
      <c r="P14" s="263" t="s">
        <v>13</v>
      </c>
      <c r="Q14" s="263"/>
      <c r="R14" s="263"/>
      <c r="S14" s="263"/>
      <c r="T14" s="244" t="s">
        <v>14</v>
      </c>
      <c r="U14" s="244" t="s">
        <v>15</v>
      </c>
      <c r="V14" s="244" t="s">
        <v>16</v>
      </c>
      <c r="W14" s="244" t="s">
        <v>17</v>
      </c>
      <c r="X14" s="244" t="s">
        <v>18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.75" customHeight="1" x14ac:dyDescent="0.2">
      <c r="A15" s="263"/>
      <c r="B15" s="263"/>
      <c r="C15" s="263"/>
      <c r="D15" s="263" t="s">
        <v>19</v>
      </c>
      <c r="E15" s="255" t="s">
        <v>20</v>
      </c>
      <c r="F15" s="255"/>
      <c r="G15" s="255"/>
      <c r="H15" s="255"/>
      <c r="I15" s="255"/>
      <c r="J15" s="255"/>
      <c r="K15" s="269"/>
      <c r="L15" s="269"/>
      <c r="M15" s="263"/>
      <c r="N15" s="263" t="s">
        <v>21</v>
      </c>
      <c r="O15" s="263" t="s">
        <v>22</v>
      </c>
      <c r="P15" s="263" t="s">
        <v>23</v>
      </c>
      <c r="Q15" s="263" t="s">
        <v>24</v>
      </c>
      <c r="R15" s="263" t="s">
        <v>25</v>
      </c>
      <c r="S15" s="263" t="s">
        <v>26</v>
      </c>
      <c r="T15" s="244"/>
      <c r="U15" s="244"/>
      <c r="V15" s="244"/>
      <c r="W15" s="244"/>
      <c r="X15" s="244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51" customHeight="1" x14ac:dyDescent="0.2">
      <c r="A16" s="263"/>
      <c r="B16" s="263"/>
      <c r="C16" s="263"/>
      <c r="D16" s="263"/>
      <c r="E16" s="262" t="s">
        <v>27</v>
      </c>
      <c r="F16" s="262" t="s">
        <v>28</v>
      </c>
      <c r="G16" s="262" t="s">
        <v>29</v>
      </c>
      <c r="H16" s="262" t="s">
        <v>30</v>
      </c>
      <c r="I16" s="263" t="s">
        <v>31</v>
      </c>
      <c r="J16" s="263"/>
      <c r="K16" s="269"/>
      <c r="L16" s="269"/>
      <c r="M16" s="263"/>
      <c r="N16" s="263"/>
      <c r="O16" s="263"/>
      <c r="P16" s="263"/>
      <c r="Q16" s="263"/>
      <c r="R16" s="263"/>
      <c r="S16" s="263"/>
      <c r="T16" s="244"/>
      <c r="U16" s="244"/>
      <c r="V16" s="244"/>
      <c r="W16" s="244"/>
      <c r="X16" s="244"/>
      <c r="Y16"/>
      <c r="Z16"/>
      <c r="AA16"/>
      <c r="AB16"/>
      <c r="AC16" s="3"/>
      <c r="AD16" s="3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05" customHeight="1" x14ac:dyDescent="0.2">
      <c r="A17" s="263"/>
      <c r="B17" s="263"/>
      <c r="C17" s="263"/>
      <c r="D17" s="263"/>
      <c r="E17" s="262"/>
      <c r="F17" s="262"/>
      <c r="G17" s="262"/>
      <c r="H17" s="262"/>
      <c r="I17" s="167" t="s">
        <v>32</v>
      </c>
      <c r="J17" s="167" t="s">
        <v>33</v>
      </c>
      <c r="K17" s="269"/>
      <c r="L17" s="269"/>
      <c r="M17" s="263"/>
      <c r="N17" s="263"/>
      <c r="O17" s="263"/>
      <c r="P17" s="263"/>
      <c r="Q17" s="263"/>
      <c r="R17" s="263"/>
      <c r="S17" s="263"/>
      <c r="T17" s="244"/>
      <c r="U17" s="244"/>
      <c r="V17" s="244"/>
      <c r="W17" s="244"/>
      <c r="X17" s="244"/>
      <c r="Y17" s="261"/>
      <c r="Z17" s="261"/>
      <c r="AA17" s="261"/>
      <c r="AB17" s="261"/>
      <c r="AC17" s="261"/>
      <c r="AD17" s="3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1" customFormat="1" ht="15.75" customHeight="1" x14ac:dyDescent="0.2">
      <c r="A18" s="168">
        <v>1</v>
      </c>
      <c r="B18" s="168">
        <v>2</v>
      </c>
      <c r="C18" s="168">
        <v>3</v>
      </c>
      <c r="D18" s="168">
        <v>4</v>
      </c>
      <c r="E18" s="168">
        <v>5</v>
      </c>
      <c r="F18" s="168">
        <v>6</v>
      </c>
      <c r="G18" s="17">
        <v>7</v>
      </c>
      <c r="H18" s="168">
        <v>8</v>
      </c>
      <c r="I18" s="168">
        <v>9</v>
      </c>
      <c r="J18" s="168">
        <v>10</v>
      </c>
      <c r="K18" s="18">
        <v>11</v>
      </c>
      <c r="L18" s="18">
        <v>12</v>
      </c>
      <c r="M18" s="18">
        <v>13</v>
      </c>
      <c r="N18" s="19">
        <v>14</v>
      </c>
      <c r="O18" s="19">
        <v>15</v>
      </c>
      <c r="P18" s="19">
        <v>16</v>
      </c>
      <c r="Q18" s="19">
        <v>17</v>
      </c>
      <c r="R18" s="19">
        <v>18</v>
      </c>
      <c r="S18" s="19">
        <v>19</v>
      </c>
      <c r="T18" s="19">
        <v>20</v>
      </c>
      <c r="U18" s="19">
        <v>21</v>
      </c>
      <c r="V18" s="19">
        <v>22</v>
      </c>
      <c r="W18" s="19">
        <v>23</v>
      </c>
      <c r="X18" s="19">
        <v>24</v>
      </c>
      <c r="Y18" s="261"/>
      <c r="Z18" s="261"/>
      <c r="AA18" s="261"/>
      <c r="AB18" s="261"/>
      <c r="AC18" s="261"/>
      <c r="AD18" s="20"/>
    </row>
    <row r="19" spans="1:256" ht="18.75" customHeight="1" x14ac:dyDescent="0.2">
      <c r="A19" s="168" t="s">
        <v>34</v>
      </c>
      <c r="B19" s="236" t="s">
        <v>35</v>
      </c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61"/>
      <c r="Z19" s="261"/>
      <c r="AA19" s="261"/>
      <c r="AB19" s="261"/>
      <c r="AC19" s="261"/>
      <c r="AD19" s="3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8" customHeight="1" x14ac:dyDescent="0.2">
      <c r="A20" s="21" t="s">
        <v>36</v>
      </c>
      <c r="B20" s="236" t="s">
        <v>37</v>
      </c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61"/>
      <c r="Z20" s="261"/>
      <c r="AA20" s="261"/>
      <c r="AB20" s="261"/>
      <c r="AC20" s="261"/>
      <c r="AD20" s="3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.75" customHeight="1" x14ac:dyDescent="0.2">
      <c r="A21" s="22" t="s">
        <v>38</v>
      </c>
      <c r="B21" s="257" t="s">
        <v>39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4"/>
      <c r="Z21" s="24"/>
      <c r="AA21"/>
      <c r="AB21"/>
      <c r="AC21" s="3"/>
      <c r="AD21" s="3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5.75" customHeight="1" x14ac:dyDescent="0.2">
      <c r="A22" s="22"/>
      <c r="B22" s="170"/>
      <c r="C22" s="170"/>
      <c r="D22" s="170"/>
      <c r="E22" s="32" t="s">
        <v>43</v>
      </c>
      <c r="F22" s="32" t="s">
        <v>43</v>
      </c>
      <c r="G22" s="32" t="s">
        <v>43</v>
      </c>
      <c r="H22" s="32" t="s">
        <v>43</v>
      </c>
      <c r="I22" s="32" t="s">
        <v>43</v>
      </c>
      <c r="J22" s="32" t="s">
        <v>43</v>
      </c>
      <c r="K22" s="32" t="s">
        <v>43</v>
      </c>
      <c r="L22" s="32" t="s">
        <v>43</v>
      </c>
      <c r="M22" s="32" t="s">
        <v>43</v>
      </c>
      <c r="N22" s="170"/>
      <c r="O22" s="141"/>
      <c r="P22" s="141"/>
      <c r="Q22" s="141"/>
      <c r="R22" s="141"/>
      <c r="S22" s="141"/>
      <c r="T22" s="170"/>
      <c r="U22" s="170"/>
      <c r="V22" s="142"/>
      <c r="W22" s="170"/>
      <c r="X22" s="170"/>
      <c r="Y22" s="24"/>
      <c r="Z22" s="24"/>
      <c r="AA22"/>
      <c r="AB22"/>
      <c r="AC22" s="3"/>
      <c r="AD22" s="3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2" customHeight="1" x14ac:dyDescent="0.2">
      <c r="A23" s="255" t="s">
        <v>40</v>
      </c>
      <c r="B23" s="255"/>
      <c r="C23" s="255"/>
      <c r="D23" s="25"/>
      <c r="E23" s="32" t="s">
        <v>43</v>
      </c>
      <c r="F23" s="32" t="s">
        <v>43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25"/>
      <c r="O23" s="27"/>
      <c r="P23" s="27"/>
      <c r="Q23" s="27"/>
      <c r="R23" s="27"/>
      <c r="S23" s="27"/>
      <c r="T23" s="37"/>
      <c r="U23" s="37"/>
      <c r="V23" s="184"/>
      <c r="W23" s="38"/>
      <c r="X23" s="37"/>
      <c r="Y23" s="30"/>
      <c r="Z23" s="30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5.75" customHeight="1" x14ac:dyDescent="0.2">
      <c r="A24" s="169" t="s">
        <v>42</v>
      </c>
      <c r="B24" s="257" t="s">
        <v>55</v>
      </c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31"/>
      <c r="Z24" s="31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">
      <c r="A25" s="168"/>
      <c r="B25" s="168"/>
      <c r="C25" s="168"/>
      <c r="D25" s="168"/>
      <c r="E25" s="32" t="s">
        <v>43</v>
      </c>
      <c r="F25" s="32" t="s">
        <v>43</v>
      </c>
      <c r="G25" s="32" t="s">
        <v>43</v>
      </c>
      <c r="H25" s="32" t="s">
        <v>43</v>
      </c>
      <c r="I25" s="32" t="s">
        <v>43</v>
      </c>
      <c r="J25" s="32" t="s">
        <v>43</v>
      </c>
      <c r="K25" s="32" t="s">
        <v>43</v>
      </c>
      <c r="L25" s="32" t="s">
        <v>43</v>
      </c>
      <c r="M25" s="32" t="s">
        <v>43</v>
      </c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33"/>
      <c r="Z25" s="33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1.25" customHeight="1" x14ac:dyDescent="0.2">
      <c r="A26" s="255" t="s">
        <v>44</v>
      </c>
      <c r="B26" s="255"/>
      <c r="C26" s="255"/>
      <c r="D26" s="169"/>
      <c r="E26" s="169" t="s">
        <v>43</v>
      </c>
      <c r="F26" s="169" t="s">
        <v>43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169"/>
      <c r="O26" s="169"/>
      <c r="P26" s="34"/>
      <c r="Q26" s="34"/>
      <c r="R26" s="169"/>
      <c r="S26" s="169"/>
      <c r="T26" s="169"/>
      <c r="U26" s="169"/>
      <c r="V26" s="169"/>
      <c r="W26" s="169"/>
      <c r="X26" s="169"/>
      <c r="Y26" s="20"/>
      <c r="Z26" s="20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21" t="s">
        <v>45</v>
      </c>
      <c r="B27" s="255" t="s">
        <v>46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31"/>
      <c r="Z27" s="31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168"/>
      <c r="B28" s="168"/>
      <c r="C28" s="168"/>
      <c r="D28" s="168"/>
      <c r="E28" s="32" t="s">
        <v>43</v>
      </c>
      <c r="F28" s="32" t="s">
        <v>43</v>
      </c>
      <c r="G28" s="32" t="s">
        <v>43</v>
      </c>
      <c r="H28" s="32" t="s">
        <v>43</v>
      </c>
      <c r="I28" s="32" t="s">
        <v>43</v>
      </c>
      <c r="J28" s="32" t="s">
        <v>43</v>
      </c>
      <c r="K28" s="32" t="s">
        <v>43</v>
      </c>
      <c r="L28" s="32" t="s">
        <v>43</v>
      </c>
      <c r="M28" s="32" t="s">
        <v>43</v>
      </c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33"/>
      <c r="Z28" s="33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2" customHeight="1" x14ac:dyDescent="0.2">
      <c r="A29" s="255" t="s">
        <v>47</v>
      </c>
      <c r="B29" s="255"/>
      <c r="C29" s="255"/>
      <c r="D29" s="169"/>
      <c r="E29" s="169" t="s">
        <v>43</v>
      </c>
      <c r="F29" s="169" t="s">
        <v>43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169"/>
      <c r="O29" s="169"/>
      <c r="P29" s="34"/>
      <c r="Q29" s="34"/>
      <c r="R29" s="169"/>
      <c r="S29" s="169"/>
      <c r="T29" s="169"/>
      <c r="U29" s="169"/>
      <c r="V29" s="169"/>
      <c r="W29" s="169"/>
      <c r="X29" s="169"/>
      <c r="Y29" s="20"/>
      <c r="Z29" s="20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1.25" customHeight="1" x14ac:dyDescent="0.2">
      <c r="A30" s="255" t="s">
        <v>48</v>
      </c>
      <c r="B30" s="255"/>
      <c r="C30" s="255"/>
      <c r="D30" s="169"/>
      <c r="E30" s="169" t="s">
        <v>43</v>
      </c>
      <c r="F30" s="169" t="s">
        <v>43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169"/>
      <c r="O30" s="169"/>
      <c r="P30" s="34"/>
      <c r="Q30" s="34"/>
      <c r="R30" s="169"/>
      <c r="S30" s="169"/>
      <c r="T30" s="169"/>
      <c r="U30" s="169"/>
      <c r="V30" s="169"/>
      <c r="W30" s="169"/>
      <c r="X30" s="169"/>
      <c r="Y30" s="20"/>
      <c r="Z30" s="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7.45" customHeight="1" x14ac:dyDescent="0.2">
      <c r="A31" s="21" t="s">
        <v>49</v>
      </c>
      <c r="B31" s="258" t="s">
        <v>50</v>
      </c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31"/>
      <c r="Z31" s="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6.899999999999999" customHeight="1" x14ac:dyDescent="0.2">
      <c r="A32" s="176" t="s">
        <v>51</v>
      </c>
      <c r="B32" s="259" t="s">
        <v>39</v>
      </c>
      <c r="C32" s="259"/>
      <c r="D32" s="259"/>
      <c r="E32" s="259"/>
      <c r="F32" s="259"/>
      <c r="G32" s="259"/>
      <c r="H32" s="259"/>
      <c r="I32" s="259"/>
      <c r="J32" s="259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83.45" customHeight="1" x14ac:dyDescent="0.25">
      <c r="A33" s="177" t="s">
        <v>52</v>
      </c>
      <c r="B33" s="226" t="s">
        <v>210</v>
      </c>
      <c r="C33" s="205">
        <v>1</v>
      </c>
      <c r="D33" s="206">
        <v>1075</v>
      </c>
      <c r="E33" s="207">
        <f>D33</f>
        <v>1075</v>
      </c>
      <c r="F33" s="185"/>
      <c r="G33" s="185"/>
      <c r="H33" s="185"/>
      <c r="I33" s="185"/>
      <c r="J33" s="185"/>
      <c r="K33" s="185"/>
      <c r="L33" s="185"/>
      <c r="M33" s="185"/>
      <c r="N33" s="159"/>
      <c r="O33" s="159">
        <f>E33</f>
        <v>1075</v>
      </c>
      <c r="P33" s="185"/>
      <c r="Q33" s="185"/>
      <c r="R33" s="185"/>
      <c r="S33" s="208">
        <f>O33</f>
        <v>1075</v>
      </c>
      <c r="T33" s="220">
        <f>D33/X33*12</f>
        <v>10.033686498622606</v>
      </c>
      <c r="U33" s="219"/>
      <c r="V33" s="220">
        <f>'4'!S29</f>
        <v>205.72867830999999</v>
      </c>
      <c r="W33" s="219"/>
      <c r="X33" s="221">
        <f>'4'!U29</f>
        <v>1285.6690311951518</v>
      </c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02.95" customHeight="1" x14ac:dyDescent="0.25">
      <c r="A34" s="177" t="s">
        <v>173</v>
      </c>
      <c r="B34" s="226" t="s">
        <v>211</v>
      </c>
      <c r="C34" s="205">
        <v>1</v>
      </c>
      <c r="D34" s="206">
        <v>508.33</v>
      </c>
      <c r="E34" s="207">
        <f>D34</f>
        <v>508.33</v>
      </c>
      <c r="F34" s="185"/>
      <c r="G34" s="185"/>
      <c r="H34" s="185"/>
      <c r="I34" s="185"/>
      <c r="J34" s="185"/>
      <c r="K34" s="185"/>
      <c r="L34" s="185"/>
      <c r="M34" s="185"/>
      <c r="N34" s="159"/>
      <c r="O34" s="159">
        <f>E34</f>
        <v>508.33</v>
      </c>
      <c r="P34" s="185"/>
      <c r="Q34" s="185"/>
      <c r="R34" s="185"/>
      <c r="S34" s="208">
        <f>E34</f>
        <v>508.33</v>
      </c>
      <c r="T34" s="220">
        <f t="shared" ref="T34:T37" si="0">D34/X34*12</f>
        <v>6.9959314907529038</v>
      </c>
      <c r="U34" s="219"/>
      <c r="V34" s="220">
        <f>'4'!S30</f>
        <v>144.83179569999999</v>
      </c>
      <c r="W34" s="219"/>
      <c r="X34" s="221">
        <f>'4'!U30</f>
        <v>871.92963625541745</v>
      </c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02.95" customHeight="1" x14ac:dyDescent="0.25">
      <c r="A35" s="177" t="s">
        <v>174</v>
      </c>
      <c r="B35" s="226" t="s">
        <v>212</v>
      </c>
      <c r="C35" s="205">
        <v>1</v>
      </c>
      <c r="D35" s="207">
        <v>416.67</v>
      </c>
      <c r="E35" s="207">
        <f>D35</f>
        <v>416.67</v>
      </c>
      <c r="F35" s="185"/>
      <c r="G35" s="185"/>
      <c r="H35" s="185"/>
      <c r="I35" s="185"/>
      <c r="J35" s="185"/>
      <c r="K35" s="185"/>
      <c r="L35" s="185"/>
      <c r="M35" s="185"/>
      <c r="N35" s="159"/>
      <c r="O35" s="159">
        <f>E35</f>
        <v>416.67</v>
      </c>
      <c r="P35" s="185"/>
      <c r="Q35" s="185"/>
      <c r="R35" s="185"/>
      <c r="S35" s="208">
        <f>E35</f>
        <v>416.67</v>
      </c>
      <c r="T35" s="220">
        <f t="shared" si="0"/>
        <v>8.2597122419040119</v>
      </c>
      <c r="U35" s="219"/>
      <c r="V35" s="220">
        <f>'4'!S31</f>
        <v>99.093772510000036</v>
      </c>
      <c r="W35" s="219"/>
      <c r="X35" s="221">
        <f>'4'!U31</f>
        <v>605.3528081321391</v>
      </c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02.6" customHeight="1" x14ac:dyDescent="0.25">
      <c r="A36" s="177" t="s">
        <v>175</v>
      </c>
      <c r="B36" s="226" t="s">
        <v>213</v>
      </c>
      <c r="C36" s="205">
        <v>1</v>
      </c>
      <c r="D36" s="206">
        <v>250</v>
      </c>
      <c r="E36" s="207">
        <f>D36</f>
        <v>250</v>
      </c>
      <c r="F36" s="185"/>
      <c r="G36" s="185"/>
      <c r="H36" s="185"/>
      <c r="I36" s="185"/>
      <c r="J36" s="185"/>
      <c r="K36" s="185"/>
      <c r="L36" s="185"/>
      <c r="M36" s="185"/>
      <c r="N36" s="159"/>
      <c r="O36" s="159">
        <f>E36</f>
        <v>250</v>
      </c>
      <c r="P36" s="185"/>
      <c r="Q36" s="185"/>
      <c r="R36" s="185"/>
      <c r="S36" s="208">
        <f>E36</f>
        <v>250</v>
      </c>
      <c r="T36" s="220">
        <f t="shared" si="0"/>
        <v>8.5223206943030689</v>
      </c>
      <c r="U36" s="219"/>
      <c r="V36" s="220">
        <f>'4'!S32</f>
        <v>59.723713600000046</v>
      </c>
      <c r="W36" s="219"/>
      <c r="X36" s="221">
        <f>'4'!U32</f>
        <v>352.01679303213911</v>
      </c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92.25" customHeight="1" x14ac:dyDescent="0.25">
      <c r="A37" s="177" t="s">
        <v>176</v>
      </c>
      <c r="B37" s="214" t="s">
        <v>182</v>
      </c>
      <c r="C37" s="205">
        <v>2</v>
      </c>
      <c r="D37" s="206">
        <f>D38+D39+D40+D41</f>
        <v>1649.9933333333333</v>
      </c>
      <c r="E37" s="206">
        <f t="shared" ref="E37:U37" si="1">E38+E39+E40+E41</f>
        <v>1649.9933333333333</v>
      </c>
      <c r="F37" s="206">
        <f t="shared" si="1"/>
        <v>0</v>
      </c>
      <c r="G37" s="206">
        <f t="shared" si="1"/>
        <v>0</v>
      </c>
      <c r="H37" s="206">
        <f t="shared" si="1"/>
        <v>0</v>
      </c>
      <c r="I37" s="206">
        <f t="shared" si="1"/>
        <v>0</v>
      </c>
      <c r="J37" s="206">
        <f t="shared" si="1"/>
        <v>0</v>
      </c>
      <c r="K37" s="206">
        <f t="shared" si="1"/>
        <v>0</v>
      </c>
      <c r="L37" s="206">
        <f t="shared" si="1"/>
        <v>0</v>
      </c>
      <c r="M37" s="206">
        <f t="shared" si="1"/>
        <v>0</v>
      </c>
      <c r="N37" s="206">
        <f t="shared" si="1"/>
        <v>1158.3333333333333</v>
      </c>
      <c r="O37" s="206">
        <f t="shared" si="1"/>
        <v>491.65999999999997</v>
      </c>
      <c r="P37" s="206">
        <f t="shared" si="1"/>
        <v>0</v>
      </c>
      <c r="Q37" s="206">
        <f t="shared" si="1"/>
        <v>0</v>
      </c>
      <c r="R37" s="206">
        <f t="shared" si="1"/>
        <v>0</v>
      </c>
      <c r="S37" s="206">
        <f t="shared" si="1"/>
        <v>1649.9933333333333</v>
      </c>
      <c r="T37" s="220">
        <f t="shared" si="0"/>
        <v>26.729425096440252</v>
      </c>
      <c r="U37" s="206">
        <f t="shared" si="1"/>
        <v>0</v>
      </c>
      <c r="V37" s="206">
        <f>'[1]5.1 (2)'!$R$31</f>
        <v>42.496474345538942</v>
      </c>
      <c r="W37" s="206">
        <f>'4'!T33</f>
        <v>340.85958125855939</v>
      </c>
      <c r="X37" s="206">
        <f>'4'!U33</f>
        <v>740.7536798326762</v>
      </c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97.5" customHeight="1" x14ac:dyDescent="0.25">
      <c r="A38" s="194" t="s">
        <v>188</v>
      </c>
      <c r="B38" s="214" t="s">
        <v>183</v>
      </c>
      <c r="C38" s="205">
        <v>1</v>
      </c>
      <c r="D38" s="209">
        <v>183.33</v>
      </c>
      <c r="E38" s="209">
        <f>D38</f>
        <v>183.33</v>
      </c>
      <c r="F38" s="185"/>
      <c r="G38" s="185"/>
      <c r="H38" s="185"/>
      <c r="I38" s="185"/>
      <c r="J38" s="185"/>
      <c r="K38" s="185"/>
      <c r="L38" s="185"/>
      <c r="M38" s="185"/>
      <c r="N38" s="159"/>
      <c r="O38" s="159">
        <f>D38</f>
        <v>183.33</v>
      </c>
      <c r="P38" s="185"/>
      <c r="Q38" s="185"/>
      <c r="R38" s="210"/>
      <c r="S38" s="211">
        <f>O38</f>
        <v>183.33</v>
      </c>
      <c r="T38" s="219"/>
      <c r="U38" s="219"/>
      <c r="V38" s="219"/>
      <c r="W38" s="219"/>
      <c r="X38" s="219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83.1" customHeight="1" x14ac:dyDescent="0.25">
      <c r="A39" s="194" t="s">
        <v>189</v>
      </c>
      <c r="B39" s="214" t="s">
        <v>184</v>
      </c>
      <c r="C39" s="205">
        <v>2</v>
      </c>
      <c r="D39" s="209">
        <f>395/6*5*2</f>
        <v>658.33333333333326</v>
      </c>
      <c r="E39" s="212">
        <f>D39</f>
        <v>658.33333333333326</v>
      </c>
      <c r="F39" s="185"/>
      <c r="G39" s="185"/>
      <c r="H39" s="185"/>
      <c r="I39" s="185"/>
      <c r="J39" s="185"/>
      <c r="K39" s="185"/>
      <c r="L39" s="185"/>
      <c r="M39" s="185"/>
      <c r="N39" s="159">
        <f>D39</f>
        <v>658.33333333333326</v>
      </c>
      <c r="O39" s="159"/>
      <c r="P39" s="185"/>
      <c r="Q39" s="185"/>
      <c r="R39" s="185"/>
      <c r="S39" s="208">
        <f>E39</f>
        <v>658.33333333333326</v>
      </c>
      <c r="T39" s="219"/>
      <c r="U39" s="219"/>
      <c r="V39" s="219"/>
      <c r="W39" s="219"/>
      <c r="X39" s="21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63" customHeight="1" x14ac:dyDescent="0.25">
      <c r="A40" s="194" t="s">
        <v>190</v>
      </c>
      <c r="B40" s="214" t="s">
        <v>185</v>
      </c>
      <c r="C40" s="205">
        <v>2</v>
      </c>
      <c r="D40" s="209">
        <f>300/6*5*2</f>
        <v>500</v>
      </c>
      <c r="E40" s="212">
        <f>D40</f>
        <v>500</v>
      </c>
      <c r="F40" s="185"/>
      <c r="G40" s="185"/>
      <c r="H40" s="185"/>
      <c r="I40" s="185"/>
      <c r="J40" s="185"/>
      <c r="K40" s="185"/>
      <c r="L40" s="185"/>
      <c r="M40" s="185"/>
      <c r="N40" s="159">
        <f>D40</f>
        <v>500</v>
      </c>
      <c r="O40" s="159"/>
      <c r="P40" s="185"/>
      <c r="Q40" s="185"/>
      <c r="R40" s="185"/>
      <c r="S40" s="208">
        <f>E40</f>
        <v>500</v>
      </c>
      <c r="T40" s="219"/>
      <c r="U40" s="219"/>
      <c r="V40" s="219"/>
      <c r="W40" s="219"/>
      <c r="X40" s="219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43.5" customHeight="1" x14ac:dyDescent="0.25">
      <c r="A41" s="194" t="s">
        <v>191</v>
      </c>
      <c r="B41" s="214" t="s">
        <v>186</v>
      </c>
      <c r="C41" s="205">
        <v>2</v>
      </c>
      <c r="D41" s="209">
        <v>308.33</v>
      </c>
      <c r="E41" s="209">
        <v>308.33</v>
      </c>
      <c r="F41" s="185"/>
      <c r="G41" s="185"/>
      <c r="H41" s="185"/>
      <c r="I41" s="185"/>
      <c r="J41" s="185"/>
      <c r="K41" s="185"/>
      <c r="L41" s="185"/>
      <c r="M41" s="185"/>
      <c r="N41" s="159"/>
      <c r="O41" s="159">
        <f>E41</f>
        <v>308.33</v>
      </c>
      <c r="P41" s="185"/>
      <c r="Q41" s="185"/>
      <c r="R41" s="185"/>
      <c r="S41" s="208">
        <f>O41</f>
        <v>308.33</v>
      </c>
      <c r="T41" s="219"/>
      <c r="U41" s="219"/>
      <c r="V41" s="219"/>
      <c r="W41" s="219"/>
      <c r="X41" s="219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48.95" customHeight="1" x14ac:dyDescent="0.25">
      <c r="A42" s="186" t="s">
        <v>177</v>
      </c>
      <c r="B42" s="226" t="s">
        <v>214</v>
      </c>
      <c r="C42" s="205">
        <v>1</v>
      </c>
      <c r="D42" s="206">
        <f>102/1.2</f>
        <v>85</v>
      </c>
      <c r="E42" s="207">
        <f>102/1.2</f>
        <v>85</v>
      </c>
      <c r="F42" s="185"/>
      <c r="G42" s="185"/>
      <c r="H42" s="185"/>
      <c r="I42" s="185"/>
      <c r="J42" s="185"/>
      <c r="K42" s="185"/>
      <c r="L42" s="185"/>
      <c r="M42" s="185"/>
      <c r="N42" s="159"/>
      <c r="O42" s="159">
        <f>E42</f>
        <v>85</v>
      </c>
      <c r="P42" s="185"/>
      <c r="Q42" s="185"/>
      <c r="R42" s="210"/>
      <c r="S42" s="211">
        <f>O42</f>
        <v>85</v>
      </c>
      <c r="T42" s="220">
        <f t="shared" ref="T42" si="2">D42/X42*12</f>
        <v>5.7005599593715131</v>
      </c>
      <c r="U42" s="219"/>
      <c r="V42" s="219">
        <f>0</f>
        <v>0</v>
      </c>
      <c r="W42" s="220">
        <f>'[1]5.1 (2)'!$T$32</f>
        <v>170.42979062927969</v>
      </c>
      <c r="X42" s="220">
        <f>'[1]5.1 (2)'!$Y$32</f>
        <v>178.92979062927969</v>
      </c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77.45" customHeight="1" x14ac:dyDescent="0.25">
      <c r="A43" s="186" t="s">
        <v>178</v>
      </c>
      <c r="B43" s="223" t="s">
        <v>215</v>
      </c>
      <c r="C43" s="205">
        <v>1</v>
      </c>
      <c r="D43" s="206">
        <f>(196+220)/1.2</f>
        <v>346.66666666666669</v>
      </c>
      <c r="E43" s="207">
        <f>(196+220)/1.2</f>
        <v>346.66666666666669</v>
      </c>
      <c r="F43" s="185"/>
      <c r="G43" s="185"/>
      <c r="H43" s="185"/>
      <c r="I43" s="185"/>
      <c r="J43" s="185"/>
      <c r="K43" s="185"/>
      <c r="L43" s="185"/>
      <c r="M43" s="185"/>
      <c r="N43" s="159"/>
      <c r="O43" s="159">
        <f>E43</f>
        <v>346.66666666666669</v>
      </c>
      <c r="P43" s="185"/>
      <c r="Q43" s="185"/>
      <c r="R43" s="210"/>
      <c r="S43" s="211">
        <f>O43</f>
        <v>346.66666666666669</v>
      </c>
      <c r="T43" s="219"/>
      <c r="U43" s="219"/>
      <c r="V43" s="219"/>
      <c r="W43" s="219"/>
      <c r="X43" s="219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59.1" customHeight="1" x14ac:dyDescent="0.25">
      <c r="A44" s="186" t="s">
        <v>179</v>
      </c>
      <c r="B44" s="215" t="s">
        <v>187</v>
      </c>
      <c r="C44" s="205">
        <v>1</v>
      </c>
      <c r="D44" s="209">
        <v>133.33000000000001</v>
      </c>
      <c r="E44" s="212">
        <v>133.33000000000001</v>
      </c>
      <c r="F44" s="185"/>
      <c r="G44" s="185"/>
      <c r="H44" s="185"/>
      <c r="I44" s="185"/>
      <c r="J44" s="185"/>
      <c r="K44" s="185"/>
      <c r="L44" s="185"/>
      <c r="M44" s="185"/>
      <c r="N44" s="159"/>
      <c r="O44" s="159">
        <f>E44</f>
        <v>133.33000000000001</v>
      </c>
      <c r="P44" s="185"/>
      <c r="Q44" s="185"/>
      <c r="R44" s="210"/>
      <c r="S44" s="211">
        <f>E44</f>
        <v>133.33000000000001</v>
      </c>
      <c r="T44" s="219"/>
      <c r="U44" s="219"/>
      <c r="V44" s="219"/>
      <c r="W44" s="219"/>
      <c r="X44" s="219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2.75" customHeight="1" x14ac:dyDescent="0.2">
      <c r="A45" s="260" t="s">
        <v>53</v>
      </c>
      <c r="B45" s="260"/>
      <c r="C45" s="260"/>
      <c r="D45" s="37">
        <f>D33+D34+D37+D43+D44+D35+D36+D42</f>
        <v>4464.99</v>
      </c>
      <c r="E45" s="37">
        <f>E33+E34+E37+E43+E44+E35+E36+E42</f>
        <v>4464.99</v>
      </c>
      <c r="F45" s="169" t="s">
        <v>43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7">
        <f>N33+N34+N37+N43+N44+N35+N36+N42</f>
        <v>1158.3333333333333</v>
      </c>
      <c r="O45" s="37">
        <f>O33+O34+O37+O43+O44+O35+O36+O42</f>
        <v>3306.6566666666663</v>
      </c>
      <c r="P45" s="37">
        <f t="shared" ref="P45:S45" si="3">P33+P34+P37+P43+P44+P35+P36+P42</f>
        <v>0</v>
      </c>
      <c r="Q45" s="37">
        <f t="shared" si="3"/>
        <v>0</v>
      </c>
      <c r="R45" s="37">
        <f t="shared" si="3"/>
        <v>0</v>
      </c>
      <c r="S45" s="37">
        <f t="shared" si="3"/>
        <v>4464.99</v>
      </c>
      <c r="T45" s="222">
        <f t="shared" ref="T45" si="4">D45/X45*12</f>
        <v>13.279926859873161</v>
      </c>
      <c r="U45" s="37">
        <f t="shared" ref="U45" si="5">U33+U34+U37+U43+U44+U35+U36+U42</f>
        <v>0</v>
      </c>
      <c r="V45" s="37">
        <f t="shared" ref="V45" si="6">V33+V34+V37+V43+V44+V35+V36+V42</f>
        <v>551.87443446553903</v>
      </c>
      <c r="W45" s="37">
        <f t="shared" ref="W45" si="7">W33+W34+W37+W43+W44+W35+W36+W42</f>
        <v>511.28937188783908</v>
      </c>
      <c r="X45" s="37">
        <f t="shared" ref="X45" si="8">X33+X34+X37+X43+X44+X35+X36+X42</f>
        <v>4034.6517390768036</v>
      </c>
      <c r="Y45" s="20"/>
      <c r="Z45" s="20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3.5" customHeight="1" x14ac:dyDescent="0.2">
      <c r="A46" s="167" t="s">
        <v>54</v>
      </c>
      <c r="B46" s="257" t="s">
        <v>55</v>
      </c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x14ac:dyDescent="0.2">
      <c r="A47" s="168"/>
      <c r="B47" s="168"/>
      <c r="C47" s="168"/>
      <c r="D47" s="168"/>
      <c r="E47" s="32" t="s">
        <v>43</v>
      </c>
      <c r="F47" s="32" t="s">
        <v>43</v>
      </c>
      <c r="G47" s="32" t="s">
        <v>43</v>
      </c>
      <c r="H47" s="32" t="s">
        <v>43</v>
      </c>
      <c r="I47" s="32" t="s">
        <v>43</v>
      </c>
      <c r="J47" s="32" t="s">
        <v>43</v>
      </c>
      <c r="K47" s="32" t="s">
        <v>43</v>
      </c>
      <c r="L47" s="32" t="s">
        <v>43</v>
      </c>
      <c r="M47" s="32" t="s">
        <v>43</v>
      </c>
      <c r="N47" s="168"/>
      <c r="O47" s="168"/>
      <c r="P47" s="168"/>
      <c r="Q47" s="168"/>
      <c r="R47" s="37"/>
      <c r="S47" s="168"/>
      <c r="T47" s="168"/>
      <c r="U47" s="168"/>
      <c r="V47" s="168"/>
      <c r="W47" s="168"/>
      <c r="X47" s="168"/>
      <c r="Y47" s="33"/>
      <c r="Z47" s="33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0.5" customHeight="1" x14ac:dyDescent="0.2">
      <c r="A48" s="255" t="s">
        <v>56</v>
      </c>
      <c r="B48" s="255"/>
      <c r="C48" s="255"/>
      <c r="D48" s="169"/>
      <c r="E48" s="169" t="s">
        <v>43</v>
      </c>
      <c r="F48" s="169" t="s">
        <v>43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169"/>
      <c r="O48" s="169"/>
      <c r="P48" s="34"/>
      <c r="Q48" s="34"/>
      <c r="R48" s="169"/>
      <c r="S48" s="169"/>
      <c r="T48" s="169"/>
      <c r="U48" s="169"/>
      <c r="V48" s="169"/>
      <c r="W48" s="169"/>
      <c r="X48" s="169"/>
      <c r="Y48" s="20"/>
      <c r="Z48" s="20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5" customHeight="1" x14ac:dyDescent="0.2">
      <c r="A49" s="169" t="s">
        <v>57</v>
      </c>
      <c r="B49" s="257" t="s">
        <v>58</v>
      </c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x14ac:dyDescent="0.2">
      <c r="A50" s="168"/>
      <c r="B50" s="168"/>
      <c r="C50" s="168"/>
      <c r="D50" s="168"/>
      <c r="E50" s="32" t="s">
        <v>43</v>
      </c>
      <c r="F50" s="32" t="s">
        <v>43</v>
      </c>
      <c r="G50" s="32" t="s">
        <v>43</v>
      </c>
      <c r="H50" s="32" t="s">
        <v>43</v>
      </c>
      <c r="I50" s="32" t="s">
        <v>43</v>
      </c>
      <c r="J50" s="32" t="s">
        <v>43</v>
      </c>
      <c r="K50" s="32" t="s">
        <v>43</v>
      </c>
      <c r="L50" s="32" t="s">
        <v>43</v>
      </c>
      <c r="M50" s="32" t="s">
        <v>43</v>
      </c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33"/>
      <c r="Z50" s="33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0.5" customHeight="1" x14ac:dyDescent="0.2">
      <c r="A51" s="255" t="s">
        <v>59</v>
      </c>
      <c r="B51" s="255"/>
      <c r="C51" s="255"/>
      <c r="D51" s="169"/>
      <c r="E51" s="169" t="s">
        <v>43</v>
      </c>
      <c r="F51" s="169" t="s">
        <v>43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169"/>
      <c r="O51" s="169"/>
      <c r="P51" s="34"/>
      <c r="Q51" s="34"/>
      <c r="R51" s="169"/>
      <c r="S51" s="169"/>
      <c r="T51" s="169"/>
      <c r="U51" s="169"/>
      <c r="V51" s="169"/>
      <c r="W51" s="169"/>
      <c r="X51" s="169"/>
      <c r="Y51" s="20"/>
      <c r="Z51" s="20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6.5" customHeight="1" x14ac:dyDescent="0.2">
      <c r="A52" s="167" t="s">
        <v>60</v>
      </c>
      <c r="B52" s="257" t="s">
        <v>61</v>
      </c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x14ac:dyDescent="0.2">
      <c r="A53" s="168"/>
      <c r="B53" s="168"/>
      <c r="C53" s="168"/>
      <c r="D53" s="168"/>
      <c r="E53" s="32" t="s">
        <v>43</v>
      </c>
      <c r="F53" s="32" t="s">
        <v>43</v>
      </c>
      <c r="G53" s="32" t="s">
        <v>43</v>
      </c>
      <c r="H53" s="32" t="s">
        <v>43</v>
      </c>
      <c r="I53" s="32" t="s">
        <v>43</v>
      </c>
      <c r="J53" s="32" t="s">
        <v>43</v>
      </c>
      <c r="K53" s="32" t="s">
        <v>43</v>
      </c>
      <c r="L53" s="32" t="s">
        <v>43</v>
      </c>
      <c r="M53" s="32" t="s">
        <v>43</v>
      </c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33"/>
      <c r="Z53" s="3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5" customHeight="1" x14ac:dyDescent="0.2">
      <c r="A54" s="255" t="s">
        <v>62</v>
      </c>
      <c r="B54" s="255"/>
      <c r="C54" s="255"/>
      <c r="D54" s="169"/>
      <c r="E54" s="169" t="s">
        <v>43</v>
      </c>
      <c r="F54" s="169" t="s">
        <v>43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169"/>
      <c r="O54" s="169"/>
      <c r="P54" s="34"/>
      <c r="Q54" s="34"/>
      <c r="R54" s="169"/>
      <c r="S54" s="169"/>
      <c r="T54" s="169"/>
      <c r="U54" s="169"/>
      <c r="V54" s="169"/>
      <c r="W54" s="169"/>
      <c r="X54" s="169"/>
      <c r="Y54" s="20"/>
      <c r="Z54" s="20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4.25" customHeight="1" x14ac:dyDescent="0.2">
      <c r="A55" s="169" t="s">
        <v>63</v>
      </c>
      <c r="B55" s="255" t="s">
        <v>46</v>
      </c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0"/>
      <c r="Z55" s="20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x14ac:dyDescent="0.2">
      <c r="A56" s="168"/>
      <c r="B56" s="168"/>
      <c r="C56" s="168"/>
      <c r="D56" s="168"/>
      <c r="E56" s="32" t="s">
        <v>43</v>
      </c>
      <c r="F56" s="32" t="s">
        <v>43</v>
      </c>
      <c r="G56" s="32" t="s">
        <v>43</v>
      </c>
      <c r="H56" s="32" t="s">
        <v>43</v>
      </c>
      <c r="I56" s="32" t="s">
        <v>43</v>
      </c>
      <c r="J56" s="32" t="s">
        <v>43</v>
      </c>
      <c r="K56" s="32" t="s">
        <v>43</v>
      </c>
      <c r="L56" s="32" t="s">
        <v>43</v>
      </c>
      <c r="M56" s="32" t="s">
        <v>43</v>
      </c>
      <c r="N56" s="168"/>
      <c r="O56" s="168"/>
      <c r="P56" s="26"/>
      <c r="Q56" s="26"/>
      <c r="R56" s="168"/>
      <c r="S56" s="168"/>
      <c r="T56" s="168"/>
      <c r="U56" s="168"/>
      <c r="V56" s="168"/>
      <c r="W56" s="168"/>
      <c r="X56" s="168"/>
      <c r="Y56" s="33"/>
      <c r="Z56" s="33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2.75" customHeight="1" x14ac:dyDescent="0.2">
      <c r="A57" s="255" t="s">
        <v>64</v>
      </c>
      <c r="B57" s="255"/>
      <c r="C57" s="255"/>
      <c r="D57" s="169"/>
      <c r="E57" s="169" t="s">
        <v>43</v>
      </c>
      <c r="F57" s="169" t="s">
        <v>43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169"/>
      <c r="O57" s="169"/>
      <c r="P57" s="34"/>
      <c r="Q57" s="34"/>
      <c r="R57" s="169"/>
      <c r="S57" s="169"/>
      <c r="T57" s="169"/>
      <c r="U57" s="169"/>
      <c r="V57" s="169"/>
      <c r="W57" s="169"/>
      <c r="X57" s="169"/>
      <c r="Y57" s="20"/>
      <c r="Z57" s="20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2" customHeight="1" x14ac:dyDescent="0.2">
      <c r="A58" s="255" t="s">
        <v>65</v>
      </c>
      <c r="B58" s="255"/>
      <c r="C58" s="255"/>
      <c r="D58" s="38">
        <f>D33+D34+D35+D36+D37+D42+D43+D44</f>
        <v>4464.99</v>
      </c>
      <c r="E58" s="38">
        <f>E45</f>
        <v>4464.99</v>
      </c>
      <c r="F58" s="169" t="s">
        <v>43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f>N45</f>
        <v>1158.3333333333333</v>
      </c>
      <c r="O58" s="38">
        <f>O45</f>
        <v>3306.6566666666663</v>
      </c>
      <c r="P58" s="38">
        <f t="shared" ref="P58:V58" si="9">P45</f>
        <v>0</v>
      </c>
      <c r="Q58" s="38">
        <f t="shared" si="9"/>
        <v>0</v>
      </c>
      <c r="R58" s="38">
        <f t="shared" si="9"/>
        <v>0</v>
      </c>
      <c r="S58" s="38">
        <f t="shared" si="9"/>
        <v>4464.99</v>
      </c>
      <c r="T58" s="38">
        <f t="shared" si="9"/>
        <v>13.279926859873161</v>
      </c>
      <c r="U58" s="38">
        <f t="shared" si="9"/>
        <v>0</v>
      </c>
      <c r="V58" s="38">
        <f t="shared" si="9"/>
        <v>551.87443446553903</v>
      </c>
      <c r="W58" s="37">
        <f t="shared" ref="W58:X58" si="10">W45</f>
        <v>511.28937188783908</v>
      </c>
      <c r="X58" s="37">
        <f t="shared" si="10"/>
        <v>4034.6517390768036</v>
      </c>
      <c r="Y58" s="20"/>
      <c r="Z58" s="20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x14ac:dyDescent="0.2">
      <c r="A59" s="236" t="s">
        <v>66</v>
      </c>
      <c r="B59" s="236"/>
      <c r="C59" s="236"/>
      <c r="D59" s="37">
        <f>D58</f>
        <v>4464.99</v>
      </c>
      <c r="E59" s="37">
        <f>E58</f>
        <v>4464.99</v>
      </c>
      <c r="F59" s="168" t="str">
        <f t="shared" ref="F59:L59" si="11">F23</f>
        <v>х </v>
      </c>
      <c r="G59" s="168">
        <f t="shared" si="11"/>
        <v>0</v>
      </c>
      <c r="H59" s="168">
        <f t="shared" si="11"/>
        <v>0</v>
      </c>
      <c r="I59" s="168">
        <f t="shared" si="11"/>
        <v>0</v>
      </c>
      <c r="J59" s="168">
        <f t="shared" si="11"/>
        <v>0</v>
      </c>
      <c r="K59" s="168">
        <f t="shared" si="11"/>
        <v>0</v>
      </c>
      <c r="L59" s="168">
        <f t="shared" si="11"/>
        <v>0</v>
      </c>
      <c r="M59" s="37">
        <f>M45</f>
        <v>0</v>
      </c>
      <c r="N59" s="37">
        <f>N45</f>
        <v>1158.3333333333333</v>
      </c>
      <c r="O59" s="37">
        <f>O45</f>
        <v>3306.6566666666663</v>
      </c>
      <c r="P59" s="37">
        <f>P45</f>
        <v>0</v>
      </c>
      <c r="Q59" s="37">
        <f>Q45</f>
        <v>0</v>
      </c>
      <c r="R59" s="37">
        <f t="shared" ref="R59:X59" si="12">R58</f>
        <v>0</v>
      </c>
      <c r="S59" s="37">
        <f t="shared" si="12"/>
        <v>4464.99</v>
      </c>
      <c r="T59" s="37">
        <f t="shared" si="12"/>
        <v>13.279926859873161</v>
      </c>
      <c r="U59" s="37">
        <f t="shared" si="12"/>
        <v>0</v>
      </c>
      <c r="V59" s="37">
        <f t="shared" si="12"/>
        <v>551.87443446553903</v>
      </c>
      <c r="W59" s="37">
        <f t="shared" si="12"/>
        <v>511.28937188783908</v>
      </c>
      <c r="X59" s="37">
        <f t="shared" si="12"/>
        <v>4034.6517390768036</v>
      </c>
      <c r="Y59" s="33"/>
      <c r="Z59" s="33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x14ac:dyDescent="0.2">
      <c r="A60" s="168" t="s">
        <v>67</v>
      </c>
      <c r="B60" s="236" t="s">
        <v>68</v>
      </c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33"/>
      <c r="Z60" s="33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x14ac:dyDescent="0.2">
      <c r="A61" s="21" t="s">
        <v>69</v>
      </c>
      <c r="B61" s="236" t="s">
        <v>37</v>
      </c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4"/>
      <c r="Z61" s="24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5" customHeight="1" x14ac:dyDescent="0.2">
      <c r="A62" s="22" t="s">
        <v>70</v>
      </c>
      <c r="B62" s="257" t="s">
        <v>39</v>
      </c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257"/>
      <c r="X62" s="257"/>
      <c r="Y62" s="24"/>
      <c r="Z62" s="24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15" customHeight="1" x14ac:dyDescent="0.2">
      <c r="A63" s="22"/>
      <c r="B63" s="170"/>
      <c r="C63" s="170"/>
      <c r="D63" s="170"/>
      <c r="E63" s="32" t="s">
        <v>43</v>
      </c>
      <c r="F63" s="32" t="s">
        <v>43</v>
      </c>
      <c r="G63" s="32" t="s">
        <v>43</v>
      </c>
      <c r="H63" s="32" t="s">
        <v>43</v>
      </c>
      <c r="I63" s="32" t="s">
        <v>43</v>
      </c>
      <c r="J63" s="32" t="s">
        <v>43</v>
      </c>
      <c r="K63" s="32" t="s">
        <v>43</v>
      </c>
      <c r="L63" s="32" t="s">
        <v>43</v>
      </c>
      <c r="M63" s="32" t="s">
        <v>43</v>
      </c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24"/>
      <c r="Z63" s="24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8.75" customHeight="1" x14ac:dyDescent="0.2">
      <c r="A64" s="255" t="s">
        <v>71</v>
      </c>
      <c r="B64" s="255"/>
      <c r="C64" s="255"/>
      <c r="D64" s="37"/>
      <c r="E64" s="38" t="s">
        <v>43</v>
      </c>
      <c r="F64" s="38" t="s">
        <v>41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7"/>
      <c r="O64" s="37"/>
      <c r="P64" s="37"/>
      <c r="Q64" s="37"/>
      <c r="R64" s="40"/>
      <c r="S64" s="40"/>
      <c r="T64" s="37"/>
      <c r="U64" s="37"/>
      <c r="V64" s="37"/>
      <c r="W64" s="187"/>
      <c r="X64" s="37"/>
      <c r="Y64" s="20"/>
      <c r="Z64" s="30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15.75" customHeight="1" x14ac:dyDescent="0.2">
      <c r="A65" s="169" t="s">
        <v>72</v>
      </c>
      <c r="B65" s="257"/>
      <c r="C65" s="257"/>
      <c r="D65" s="257"/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7"/>
      <c r="P65" s="257"/>
      <c r="Q65" s="257"/>
      <c r="R65" s="257"/>
      <c r="S65" s="257"/>
      <c r="T65" s="257"/>
      <c r="U65" s="257"/>
      <c r="V65" s="257"/>
      <c r="W65" s="257"/>
      <c r="X65" s="257"/>
      <c r="Y65" s="31"/>
      <c r="Z65" s="42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x14ac:dyDescent="0.2">
      <c r="A66" s="168"/>
      <c r="B66" s="168"/>
      <c r="C66" s="168"/>
      <c r="D66" s="168"/>
      <c r="E66" s="32" t="s">
        <v>43</v>
      </c>
      <c r="F66" s="32" t="s">
        <v>43</v>
      </c>
      <c r="G66" s="32" t="s">
        <v>43</v>
      </c>
      <c r="H66" s="32" t="s">
        <v>43</v>
      </c>
      <c r="I66" s="32" t="s">
        <v>43</v>
      </c>
      <c r="J66" s="32" t="s">
        <v>43</v>
      </c>
      <c r="K66" s="32" t="s">
        <v>43</v>
      </c>
      <c r="L66" s="32" t="s">
        <v>43</v>
      </c>
      <c r="M66" s="32" t="s">
        <v>43</v>
      </c>
      <c r="N66" s="168"/>
      <c r="O66" s="168"/>
      <c r="P66" s="26"/>
      <c r="Q66" s="26"/>
      <c r="R66" s="168"/>
      <c r="S66" s="168"/>
      <c r="T66" s="168"/>
      <c r="U66" s="168"/>
      <c r="V66" s="168"/>
      <c r="W66" s="168"/>
      <c r="X66" s="168"/>
      <c r="Y66" s="33"/>
      <c r="Z66" s="33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3.5" customHeight="1" x14ac:dyDescent="0.2">
      <c r="A67" s="255" t="s">
        <v>73</v>
      </c>
      <c r="B67" s="255"/>
      <c r="C67" s="255"/>
      <c r="D67" s="169"/>
      <c r="E67" s="169" t="s">
        <v>43</v>
      </c>
      <c r="F67" s="169" t="s">
        <v>43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169"/>
      <c r="O67" s="169"/>
      <c r="P67" s="34"/>
      <c r="Q67" s="34"/>
      <c r="R67" s="169"/>
      <c r="S67" s="169"/>
      <c r="T67" s="169"/>
      <c r="U67" s="169"/>
      <c r="V67" s="169"/>
      <c r="W67" s="169"/>
      <c r="X67" s="169"/>
      <c r="Y67" s="20"/>
      <c r="Z67" s="20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x14ac:dyDescent="0.2">
      <c r="A68" s="21" t="s">
        <v>74</v>
      </c>
      <c r="B68" s="255" t="s">
        <v>46</v>
      </c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31"/>
      <c r="Z68" s="42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x14ac:dyDescent="0.2">
      <c r="A69" s="168"/>
      <c r="B69" s="168"/>
      <c r="C69" s="168"/>
      <c r="D69" s="168"/>
      <c r="E69" s="32" t="s">
        <v>43</v>
      </c>
      <c r="F69" s="32" t="s">
        <v>43</v>
      </c>
      <c r="G69" s="32" t="s">
        <v>43</v>
      </c>
      <c r="H69" s="32" t="s">
        <v>43</v>
      </c>
      <c r="I69" s="32" t="s">
        <v>43</v>
      </c>
      <c r="J69" s="32" t="s">
        <v>43</v>
      </c>
      <c r="K69" s="32" t="s">
        <v>43</v>
      </c>
      <c r="L69" s="32" t="s">
        <v>43</v>
      </c>
      <c r="M69" s="32" t="s">
        <v>43</v>
      </c>
      <c r="N69" s="168"/>
      <c r="O69" s="168"/>
      <c r="P69" s="26"/>
      <c r="Q69" s="26"/>
      <c r="R69" s="168"/>
      <c r="S69" s="168"/>
      <c r="T69" s="168"/>
      <c r="U69" s="168"/>
      <c r="V69" s="168"/>
      <c r="W69" s="168"/>
      <c r="X69" s="168"/>
      <c r="Y69" s="33"/>
      <c r="Z69" s="33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11.25" customHeight="1" x14ac:dyDescent="0.2">
      <c r="A70" s="255" t="s">
        <v>75</v>
      </c>
      <c r="B70" s="255"/>
      <c r="C70" s="255"/>
      <c r="D70" s="169"/>
      <c r="E70" s="169" t="s">
        <v>43</v>
      </c>
      <c r="F70" s="169" t="s">
        <v>43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169"/>
      <c r="O70" s="169"/>
      <c r="P70" s="34"/>
      <c r="Q70" s="34"/>
      <c r="R70" s="169"/>
      <c r="S70" s="169"/>
      <c r="T70" s="169"/>
      <c r="U70" s="169"/>
      <c r="V70" s="169"/>
      <c r="W70" s="169"/>
      <c r="X70" s="169"/>
      <c r="Y70" s="20"/>
      <c r="Z70" s="2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12" customHeight="1" x14ac:dyDescent="0.2">
      <c r="A71" s="255" t="s">
        <v>76</v>
      </c>
      <c r="B71" s="255"/>
      <c r="C71" s="255"/>
      <c r="D71" s="169"/>
      <c r="E71" s="169" t="s">
        <v>43</v>
      </c>
      <c r="F71" s="169" t="s">
        <v>43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169"/>
      <c r="O71" s="169"/>
      <c r="P71" s="34"/>
      <c r="Q71" s="34"/>
      <c r="R71" s="169"/>
      <c r="S71" s="169"/>
      <c r="T71" s="169"/>
      <c r="U71" s="169"/>
      <c r="V71" s="169"/>
      <c r="W71" s="169"/>
      <c r="X71" s="169"/>
      <c r="Y71" s="20"/>
      <c r="Z71" s="20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18" customHeight="1" x14ac:dyDescent="0.2">
      <c r="A72" s="21" t="s">
        <v>77</v>
      </c>
      <c r="B72" s="258" t="s">
        <v>50</v>
      </c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31"/>
      <c r="Z72" s="31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5" customHeight="1" x14ac:dyDescent="0.2">
      <c r="A73" s="35" t="s">
        <v>78</v>
      </c>
      <c r="B73" s="257" t="s">
        <v>39</v>
      </c>
      <c r="C73" s="257"/>
      <c r="D73" s="257"/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15" customHeight="1" x14ac:dyDescent="0.2">
      <c r="A74" s="35" t="s">
        <v>79</v>
      </c>
      <c r="B74" s="213" t="s">
        <v>192</v>
      </c>
      <c r="C74" s="201" t="s">
        <v>193</v>
      </c>
      <c r="D74" s="201">
        <f>760.84</f>
        <v>760.84</v>
      </c>
      <c r="E74" s="201">
        <v>760.84</v>
      </c>
      <c r="F74" s="202"/>
      <c r="G74" s="202"/>
      <c r="H74" s="202"/>
      <c r="I74" s="202"/>
      <c r="J74" s="202"/>
      <c r="K74" s="202"/>
      <c r="L74" s="202"/>
      <c r="M74" s="202"/>
      <c r="N74" s="202">
        <f>D74</f>
        <v>760.84</v>
      </c>
      <c r="O74" s="202"/>
      <c r="P74" s="202"/>
      <c r="Q74" s="202"/>
      <c r="R74" s="202"/>
      <c r="S74" s="202">
        <f>N74</f>
        <v>760.84</v>
      </c>
      <c r="T74" s="202"/>
      <c r="U74" s="202"/>
      <c r="V74" s="36">
        <f>'4'!S70</f>
        <v>14.798464644321804</v>
      </c>
      <c r="W74" s="202"/>
      <c r="X74" s="36">
        <f>'4'!U70</f>
        <v>157.8773877497126</v>
      </c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64.5" customHeight="1" x14ac:dyDescent="0.2">
      <c r="A75" s="43" t="s">
        <v>80</v>
      </c>
      <c r="B75" s="213" t="s">
        <v>194</v>
      </c>
      <c r="C75" s="201" t="s">
        <v>195</v>
      </c>
      <c r="D75" s="201">
        <f>381.04-105.91</f>
        <v>275.13</v>
      </c>
      <c r="E75" s="201">
        <f>D75</f>
        <v>275.13</v>
      </c>
      <c r="F75" s="32" t="s">
        <v>43</v>
      </c>
      <c r="G75" s="32" t="s">
        <v>43</v>
      </c>
      <c r="H75" s="32" t="s">
        <v>43</v>
      </c>
      <c r="I75" s="32" t="s">
        <v>43</v>
      </c>
      <c r="J75" s="32" t="s">
        <v>43</v>
      </c>
      <c r="K75" s="32" t="s">
        <v>43</v>
      </c>
      <c r="L75" s="32" t="s">
        <v>43</v>
      </c>
      <c r="M75" s="32" t="s">
        <v>43</v>
      </c>
      <c r="N75" s="202">
        <f>D75</f>
        <v>275.13</v>
      </c>
      <c r="O75" s="202"/>
      <c r="P75" s="202"/>
      <c r="Q75" s="202"/>
      <c r="R75" s="202"/>
      <c r="S75" s="202">
        <f>N75</f>
        <v>275.13</v>
      </c>
      <c r="T75" s="202"/>
      <c r="U75" s="202"/>
      <c r="V75" s="36">
        <f>'4'!S71</f>
        <v>5.3706321214970965</v>
      </c>
      <c r="W75" s="202"/>
      <c r="X75" s="36">
        <f>'4'!U71</f>
        <v>57.218791416788598</v>
      </c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2" customHeight="1" x14ac:dyDescent="0.2">
      <c r="A76" s="255" t="s">
        <v>81</v>
      </c>
      <c r="B76" s="255"/>
      <c r="C76" s="255"/>
      <c r="D76" s="37">
        <f>D74+D75</f>
        <v>1035.97</v>
      </c>
      <c r="E76" s="169" t="s">
        <v>43</v>
      </c>
      <c r="F76" s="169" t="s">
        <v>43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7">
        <f>N74+N75</f>
        <v>1035.97</v>
      </c>
      <c r="O76" s="37">
        <f t="shared" ref="O76:R76" si="13">O75</f>
        <v>0</v>
      </c>
      <c r="P76" s="37">
        <f t="shared" si="13"/>
        <v>0</v>
      </c>
      <c r="Q76" s="37">
        <f t="shared" si="13"/>
        <v>0</v>
      </c>
      <c r="R76" s="37">
        <f t="shared" si="13"/>
        <v>0</v>
      </c>
      <c r="S76" s="37">
        <f>S74+S75</f>
        <v>1035.97</v>
      </c>
      <c r="T76" s="166">
        <f>D76/X76*12</f>
        <v>57.795726768242325</v>
      </c>
      <c r="U76" s="37">
        <f>U74+U75</f>
        <v>0</v>
      </c>
      <c r="V76" s="37">
        <f t="shared" ref="V76:X76" si="14">V74+V75</f>
        <v>20.1690967658189</v>
      </c>
      <c r="W76" s="37">
        <f t="shared" si="14"/>
        <v>0</v>
      </c>
      <c r="X76" s="37">
        <f t="shared" si="14"/>
        <v>215.0961791665012</v>
      </c>
      <c r="Y76" s="20"/>
      <c r="Z76" s="20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20.25" customHeight="1" x14ac:dyDescent="0.2">
      <c r="A77" s="167" t="s">
        <v>82</v>
      </c>
      <c r="B77" s="257" t="s">
        <v>83</v>
      </c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x14ac:dyDescent="0.2">
      <c r="A78" s="169" t="s">
        <v>84</v>
      </c>
      <c r="B78" s="45"/>
      <c r="C78" s="175"/>
      <c r="D78" s="38"/>
      <c r="E78" s="143" t="s">
        <v>43</v>
      </c>
      <c r="F78" s="143" t="s">
        <v>43</v>
      </c>
      <c r="G78" s="143" t="s">
        <v>43</v>
      </c>
      <c r="H78" s="143" t="s">
        <v>43</v>
      </c>
      <c r="I78" s="143" t="s">
        <v>43</v>
      </c>
      <c r="J78" s="143" t="s">
        <v>43</v>
      </c>
      <c r="K78" s="143" t="s">
        <v>43</v>
      </c>
      <c r="L78" s="143" t="s">
        <v>43</v>
      </c>
      <c r="M78" s="143" t="s">
        <v>43</v>
      </c>
      <c r="N78" s="168"/>
      <c r="O78" s="38">
        <f>D78</f>
        <v>0</v>
      </c>
      <c r="P78" s="25"/>
      <c r="Q78" s="25"/>
      <c r="R78" s="37"/>
      <c r="S78" s="38">
        <f>O78</f>
        <v>0</v>
      </c>
      <c r="T78" s="38" t="e">
        <f>'4'!Q74</f>
        <v>#DIV/0!</v>
      </c>
      <c r="U78" s="37"/>
      <c r="V78" s="38">
        <f>'4'!S74</f>
        <v>0</v>
      </c>
      <c r="W78" s="37"/>
      <c r="X78" s="38">
        <f>'4'!U74</f>
        <v>0</v>
      </c>
      <c r="Y78" s="33"/>
      <c r="Z78" s="33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3.5" customHeight="1" x14ac:dyDescent="0.2">
      <c r="A79" s="255" t="s">
        <v>85</v>
      </c>
      <c r="B79" s="255"/>
      <c r="C79" s="255"/>
      <c r="D79" s="37">
        <f>D78</f>
        <v>0</v>
      </c>
      <c r="E79" s="168" t="str">
        <f>E78</f>
        <v>х </v>
      </c>
      <c r="F79" s="168" t="str">
        <f>F78</f>
        <v>х 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169">
        <v>0</v>
      </c>
      <c r="O79" s="37">
        <f t="shared" ref="O79:X79" si="15">O78</f>
        <v>0</v>
      </c>
      <c r="P79" s="37">
        <f t="shared" si="15"/>
        <v>0</v>
      </c>
      <c r="Q79" s="37">
        <f t="shared" si="15"/>
        <v>0</v>
      </c>
      <c r="R79" s="37">
        <f t="shared" si="15"/>
        <v>0</v>
      </c>
      <c r="S79" s="37">
        <f t="shared" si="15"/>
        <v>0</v>
      </c>
      <c r="T79" s="37" t="e">
        <f t="shared" si="15"/>
        <v>#DIV/0!</v>
      </c>
      <c r="U79" s="37">
        <f t="shared" si="15"/>
        <v>0</v>
      </c>
      <c r="V79" s="37">
        <f t="shared" si="15"/>
        <v>0</v>
      </c>
      <c r="W79" s="37">
        <f t="shared" si="15"/>
        <v>0</v>
      </c>
      <c r="X79" s="37">
        <f t="shared" si="15"/>
        <v>0</v>
      </c>
      <c r="Y79" s="20"/>
      <c r="Z79" s="20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8.75" customHeight="1" x14ac:dyDescent="0.2">
      <c r="A80" s="169" t="s">
        <v>86</v>
      </c>
      <c r="B80" s="258" t="s">
        <v>58</v>
      </c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x14ac:dyDescent="0.2">
      <c r="A81" s="168"/>
      <c r="B81" s="168"/>
      <c r="C81" s="168"/>
      <c r="D81" s="168"/>
      <c r="E81" s="32" t="s">
        <v>43</v>
      </c>
      <c r="F81" s="32" t="s">
        <v>43</v>
      </c>
      <c r="G81" s="32" t="s">
        <v>43</v>
      </c>
      <c r="H81" s="32" t="s">
        <v>43</v>
      </c>
      <c r="I81" s="32" t="s">
        <v>43</v>
      </c>
      <c r="J81" s="32" t="s">
        <v>43</v>
      </c>
      <c r="K81" s="32" t="s">
        <v>43</v>
      </c>
      <c r="L81" s="32" t="s">
        <v>43</v>
      </c>
      <c r="M81" s="32" t="s">
        <v>43</v>
      </c>
      <c r="N81" s="168"/>
      <c r="O81" s="168"/>
      <c r="P81" s="26"/>
      <c r="Q81" s="26"/>
      <c r="R81" s="168"/>
      <c r="S81" s="168"/>
      <c r="T81" s="168"/>
      <c r="U81" s="168"/>
      <c r="V81" s="168"/>
      <c r="W81" s="168"/>
      <c r="X81" s="168"/>
      <c r="Y81" s="33"/>
      <c r="Z81" s="33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13.5" customHeight="1" x14ac:dyDescent="0.2">
      <c r="A82" s="255" t="s">
        <v>87</v>
      </c>
      <c r="B82" s="255"/>
      <c r="C82" s="255"/>
      <c r="D82" s="169"/>
      <c r="E82" s="169" t="s">
        <v>41</v>
      </c>
      <c r="F82" s="169" t="s">
        <v>41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169"/>
      <c r="O82" s="169"/>
      <c r="P82" s="34"/>
      <c r="Q82" s="34"/>
      <c r="R82" s="169"/>
      <c r="S82" s="169"/>
      <c r="T82" s="169"/>
      <c r="U82" s="169"/>
      <c r="V82" s="169"/>
      <c r="W82" s="169"/>
      <c r="X82" s="169"/>
      <c r="Y82" s="20"/>
      <c r="Z82" s="20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x14ac:dyDescent="0.2">
      <c r="A83" s="167"/>
      <c r="B83" s="167"/>
      <c r="C83" s="167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169"/>
      <c r="O83" s="169"/>
      <c r="P83" s="34"/>
      <c r="Q83" s="34"/>
      <c r="R83" s="169"/>
      <c r="S83" s="47"/>
      <c r="T83" s="46"/>
      <c r="U83" s="46"/>
      <c r="V83" s="46"/>
      <c r="W83" s="46"/>
      <c r="X83" s="46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15" customHeight="1" x14ac:dyDescent="0.2">
      <c r="A84" s="167" t="s">
        <v>88</v>
      </c>
      <c r="B84" s="257" t="s">
        <v>61</v>
      </c>
      <c r="C84" s="257"/>
      <c r="D84" s="257"/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15" customHeight="1" x14ac:dyDescent="0.2">
      <c r="A85" s="167"/>
      <c r="B85" s="170"/>
      <c r="C85" s="170"/>
      <c r="D85" s="170"/>
      <c r="E85" s="32" t="s">
        <v>43</v>
      </c>
      <c r="F85" s="32" t="s">
        <v>43</v>
      </c>
      <c r="G85" s="32" t="s">
        <v>43</v>
      </c>
      <c r="H85" s="32" t="s">
        <v>43</v>
      </c>
      <c r="I85" s="32" t="s">
        <v>43</v>
      </c>
      <c r="J85" s="32" t="s">
        <v>43</v>
      </c>
      <c r="K85" s="32" t="s">
        <v>43</v>
      </c>
      <c r="L85" s="32" t="s">
        <v>43</v>
      </c>
      <c r="M85" s="32" t="s">
        <v>43</v>
      </c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2.75" customHeight="1" x14ac:dyDescent="0.2">
      <c r="A86" s="255" t="s">
        <v>89</v>
      </c>
      <c r="B86" s="255"/>
      <c r="C86" s="255"/>
      <c r="D86" s="168"/>
      <c r="E86" s="169" t="s">
        <v>43</v>
      </c>
      <c r="F86" s="144" t="s">
        <v>43</v>
      </c>
      <c r="G86" s="169"/>
      <c r="H86" s="169"/>
      <c r="I86" s="169"/>
      <c r="J86" s="169"/>
      <c r="K86" s="169"/>
      <c r="L86" s="169"/>
      <c r="M86" s="48"/>
      <c r="N86" s="168"/>
      <c r="O86" s="49"/>
      <c r="P86" s="34"/>
      <c r="Q86" s="34"/>
      <c r="R86" s="168"/>
      <c r="S86" s="49"/>
      <c r="T86" s="37"/>
      <c r="U86" s="168"/>
      <c r="V86" s="168"/>
      <c r="W86" s="168"/>
      <c r="X86" s="168"/>
      <c r="Y86" s="20"/>
      <c r="Z86" s="20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5.75" customHeight="1" x14ac:dyDescent="0.2">
      <c r="A87" s="169" t="s">
        <v>90</v>
      </c>
      <c r="B87" s="255" t="s">
        <v>46</v>
      </c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0"/>
      <c r="Z87" s="20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x14ac:dyDescent="0.2">
      <c r="A88" s="168"/>
      <c r="B88" s="168"/>
      <c r="C88" s="168"/>
      <c r="D88" s="168"/>
      <c r="E88" s="32" t="s">
        <v>43</v>
      </c>
      <c r="F88" s="32" t="s">
        <v>43</v>
      </c>
      <c r="G88" s="32" t="s">
        <v>43</v>
      </c>
      <c r="H88" s="32" t="s">
        <v>43</v>
      </c>
      <c r="I88" s="32" t="s">
        <v>43</v>
      </c>
      <c r="J88" s="32" t="s">
        <v>43</v>
      </c>
      <c r="K88" s="32" t="s">
        <v>43</v>
      </c>
      <c r="L88" s="32" t="s">
        <v>43</v>
      </c>
      <c r="M88" s="32" t="s">
        <v>43</v>
      </c>
      <c r="N88" s="168"/>
      <c r="O88" s="168"/>
      <c r="P88" s="26"/>
      <c r="Q88" s="26"/>
      <c r="R88" s="168"/>
      <c r="S88" s="168"/>
      <c r="T88" s="168"/>
      <c r="U88" s="168"/>
      <c r="V88" s="168"/>
      <c r="W88" s="168"/>
      <c r="X88" s="168"/>
      <c r="Y88" s="33"/>
      <c r="Z88" s="33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4.25" customHeight="1" x14ac:dyDescent="0.2">
      <c r="A89" s="255" t="s">
        <v>91</v>
      </c>
      <c r="B89" s="255"/>
      <c r="C89" s="255"/>
      <c r="D89" s="169"/>
      <c r="E89" s="169" t="s">
        <v>43</v>
      </c>
      <c r="F89" s="169" t="s">
        <v>43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169"/>
      <c r="O89" s="169"/>
      <c r="P89" s="34"/>
      <c r="Q89" s="34"/>
      <c r="R89" s="169"/>
      <c r="S89" s="169"/>
      <c r="T89" s="169"/>
      <c r="U89" s="169"/>
      <c r="V89" s="169"/>
      <c r="W89" s="169"/>
      <c r="X89" s="169"/>
      <c r="Y89" s="20"/>
      <c r="Z89" s="20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4.25" customHeight="1" x14ac:dyDescent="0.2">
      <c r="A90" s="255" t="s">
        <v>92</v>
      </c>
      <c r="B90" s="255"/>
      <c r="C90" s="255"/>
      <c r="D90" s="38">
        <f>D79+D76</f>
        <v>1035.97</v>
      </c>
      <c r="E90" s="169" t="s">
        <v>43</v>
      </c>
      <c r="F90" s="38" t="str">
        <f>F78</f>
        <v>х 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f t="shared" ref="N90:X90" si="16">N76+N79</f>
        <v>1035.97</v>
      </c>
      <c r="O90" s="38">
        <f t="shared" si="16"/>
        <v>0</v>
      </c>
      <c r="P90" s="38">
        <f t="shared" si="16"/>
        <v>0</v>
      </c>
      <c r="Q90" s="38">
        <f t="shared" si="16"/>
        <v>0</v>
      </c>
      <c r="R90" s="38">
        <f t="shared" si="16"/>
        <v>0</v>
      </c>
      <c r="S90" s="38">
        <f t="shared" si="16"/>
        <v>1035.97</v>
      </c>
      <c r="T90" s="36">
        <f>D90/X90*12</f>
        <v>57.795726768242325</v>
      </c>
      <c r="U90" s="38">
        <f t="shared" si="16"/>
        <v>0</v>
      </c>
      <c r="V90" s="38">
        <f t="shared" si="16"/>
        <v>20.1690967658189</v>
      </c>
      <c r="W90" s="38">
        <f t="shared" si="16"/>
        <v>0</v>
      </c>
      <c r="X90" s="38">
        <f t="shared" si="16"/>
        <v>215.0961791665012</v>
      </c>
      <c r="Y90" s="20"/>
      <c r="Z90" s="2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x14ac:dyDescent="0.2">
      <c r="A91" s="236" t="s">
        <v>93</v>
      </c>
      <c r="B91" s="236"/>
      <c r="C91" s="236"/>
      <c r="D91" s="37">
        <f>D90</f>
        <v>1035.97</v>
      </c>
      <c r="E91" s="37" t="str">
        <f>E90</f>
        <v>х </v>
      </c>
      <c r="F91" s="37" t="str">
        <f>F90</f>
        <v>х 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7">
        <f>N76+N64</f>
        <v>1035.97</v>
      </c>
      <c r="O91" s="37">
        <f>O79</f>
        <v>0</v>
      </c>
      <c r="P91" s="37">
        <f>P76+P64</f>
        <v>0</v>
      </c>
      <c r="Q91" s="37">
        <f>Q76+Q64</f>
        <v>0</v>
      </c>
      <c r="R91" s="37">
        <f>R76+R64</f>
        <v>0</v>
      </c>
      <c r="S91" s="37">
        <f>S90</f>
        <v>1035.97</v>
      </c>
      <c r="T91" s="166">
        <f>D91/X91*12</f>
        <v>57.795726768242325</v>
      </c>
      <c r="U91" s="37">
        <f>U76+U64</f>
        <v>0</v>
      </c>
      <c r="V91" s="37">
        <f>V90</f>
        <v>20.1690967658189</v>
      </c>
      <c r="W91" s="37">
        <f>W90</f>
        <v>0</v>
      </c>
      <c r="X91" s="37">
        <f>X90</f>
        <v>215.0961791665012</v>
      </c>
      <c r="Y91" s="33"/>
      <c r="Z91" s="33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17.45" customHeight="1" x14ac:dyDescent="0.2">
      <c r="A92" s="168" t="s">
        <v>94</v>
      </c>
      <c r="B92" s="236" t="s">
        <v>95</v>
      </c>
      <c r="C92" s="236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33"/>
      <c r="Z92" s="51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15.6" customHeight="1" x14ac:dyDescent="0.2">
      <c r="A93" s="21" t="s">
        <v>96</v>
      </c>
      <c r="B93" s="236" t="s">
        <v>180</v>
      </c>
      <c r="C93" s="236"/>
      <c r="D93" s="236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4"/>
      <c r="Z93" s="24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15.75" customHeight="1" x14ac:dyDescent="0.2">
      <c r="A94" s="22" t="s">
        <v>97</v>
      </c>
      <c r="B94" s="257" t="s">
        <v>39</v>
      </c>
      <c r="C94" s="257"/>
      <c r="D94" s="257"/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257"/>
      <c r="X94" s="257"/>
      <c r="Y94" s="24"/>
      <c r="Z94" s="52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x14ac:dyDescent="0.2">
      <c r="A95" s="168"/>
      <c r="B95" s="168"/>
      <c r="C95" s="168"/>
      <c r="D95" s="168"/>
      <c r="E95" s="32" t="s">
        <v>43</v>
      </c>
      <c r="F95" s="32" t="s">
        <v>43</v>
      </c>
      <c r="G95" s="32" t="s">
        <v>43</v>
      </c>
      <c r="H95" s="32" t="s">
        <v>43</v>
      </c>
      <c r="I95" s="32" t="s">
        <v>43</v>
      </c>
      <c r="J95" s="32" t="s">
        <v>43</v>
      </c>
      <c r="K95" s="32" t="s">
        <v>43</v>
      </c>
      <c r="L95" s="32" t="s">
        <v>43</v>
      </c>
      <c r="M95" s="32" t="s">
        <v>43</v>
      </c>
      <c r="N95" s="168"/>
      <c r="O95" s="168"/>
      <c r="P95" s="26"/>
      <c r="Q95" s="26"/>
      <c r="R95" s="168"/>
      <c r="S95" s="168"/>
      <c r="T95" s="168"/>
      <c r="U95" s="168"/>
      <c r="V95" s="168"/>
      <c r="W95" s="168"/>
      <c r="X95" s="168"/>
      <c r="Y95" s="33"/>
      <c r="Z95" s="33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14.25" customHeight="1" x14ac:dyDescent="0.2">
      <c r="A96" s="255" t="s">
        <v>98</v>
      </c>
      <c r="B96" s="255"/>
      <c r="C96" s="255"/>
      <c r="D96" s="169"/>
      <c r="E96" s="169" t="s">
        <v>43</v>
      </c>
      <c r="F96" s="169" t="s">
        <v>43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169"/>
      <c r="O96" s="169"/>
      <c r="P96" s="34"/>
      <c r="Q96" s="34"/>
      <c r="R96" s="169"/>
      <c r="S96" s="169"/>
      <c r="T96" s="169"/>
      <c r="U96" s="169"/>
      <c r="V96" s="169"/>
      <c r="W96" s="169"/>
      <c r="X96" s="169"/>
      <c r="Y96" s="20"/>
      <c r="Z96" s="20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15.75" customHeight="1" x14ac:dyDescent="0.2">
      <c r="A97" s="169" t="s">
        <v>99</v>
      </c>
      <c r="B97" s="257" t="s">
        <v>55</v>
      </c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31"/>
      <c r="Z97" s="31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x14ac:dyDescent="0.2">
      <c r="A98" s="168"/>
      <c r="B98" s="168"/>
      <c r="C98" s="168"/>
      <c r="D98" s="168"/>
      <c r="E98" s="32" t="s">
        <v>43</v>
      </c>
      <c r="F98" s="32" t="s">
        <v>43</v>
      </c>
      <c r="G98" s="32" t="s">
        <v>43</v>
      </c>
      <c r="H98" s="32" t="s">
        <v>43</v>
      </c>
      <c r="I98" s="32" t="s">
        <v>43</v>
      </c>
      <c r="J98" s="32" t="s">
        <v>43</v>
      </c>
      <c r="K98" s="32" t="s">
        <v>43</v>
      </c>
      <c r="L98" s="32" t="s">
        <v>43</v>
      </c>
      <c r="M98" s="32" t="s">
        <v>43</v>
      </c>
      <c r="N98" s="168"/>
      <c r="O98" s="168"/>
      <c r="P98" s="26"/>
      <c r="Q98" s="26"/>
      <c r="R98" s="168"/>
      <c r="S98" s="168"/>
      <c r="T98" s="54"/>
      <c r="U98" s="168"/>
      <c r="V98" s="168"/>
      <c r="W98" s="168"/>
      <c r="X98" s="54"/>
      <c r="Y98" s="33"/>
      <c r="Z98" s="33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12.75" customHeight="1" x14ac:dyDescent="0.2">
      <c r="A99" s="255" t="s">
        <v>100</v>
      </c>
      <c r="B99" s="255"/>
      <c r="C99" s="255"/>
      <c r="D99" s="168"/>
      <c r="E99" s="32" t="s">
        <v>43</v>
      </c>
      <c r="F99" s="169" t="s">
        <v>43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168"/>
      <c r="O99" s="169"/>
      <c r="P99" s="34"/>
      <c r="Q99" s="34"/>
      <c r="R99" s="169"/>
      <c r="S99" s="168">
        <v>0</v>
      </c>
      <c r="T99" s="168">
        <v>0</v>
      </c>
      <c r="U99" s="168">
        <v>0</v>
      </c>
      <c r="V99" s="168">
        <v>0</v>
      </c>
      <c r="W99" s="168">
        <v>0</v>
      </c>
      <c r="X99" s="168">
        <v>0</v>
      </c>
      <c r="Y99" s="20"/>
      <c r="Z99" s="20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x14ac:dyDescent="0.2">
      <c r="A100" s="21" t="s">
        <v>101</v>
      </c>
      <c r="B100" s="255" t="s">
        <v>46</v>
      </c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31"/>
      <c r="Z100" s="31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x14ac:dyDescent="0.2">
      <c r="A101" s="168"/>
      <c r="B101" s="168"/>
      <c r="C101" s="168"/>
      <c r="D101" s="168"/>
      <c r="E101" s="32" t="s">
        <v>43</v>
      </c>
      <c r="F101" s="32" t="s">
        <v>43</v>
      </c>
      <c r="G101" s="32" t="s">
        <v>43</v>
      </c>
      <c r="H101" s="32" t="s">
        <v>43</v>
      </c>
      <c r="I101" s="32" t="s">
        <v>43</v>
      </c>
      <c r="J101" s="32" t="s">
        <v>43</v>
      </c>
      <c r="K101" s="32" t="s">
        <v>43</v>
      </c>
      <c r="L101" s="32" t="s">
        <v>43</v>
      </c>
      <c r="M101" s="32" t="s">
        <v>43</v>
      </c>
      <c r="N101" s="168"/>
      <c r="O101" s="168"/>
      <c r="P101" s="26"/>
      <c r="Q101" s="26"/>
      <c r="R101" s="168"/>
      <c r="S101" s="168"/>
      <c r="T101" s="168"/>
      <c r="U101" s="168"/>
      <c r="V101" s="168"/>
      <c r="W101" s="168"/>
      <c r="X101" s="168"/>
      <c r="Y101" s="33"/>
      <c r="Z101" s="33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12.75" customHeight="1" x14ac:dyDescent="0.2">
      <c r="A102" s="255" t="s">
        <v>102</v>
      </c>
      <c r="B102" s="255"/>
      <c r="C102" s="255"/>
      <c r="D102" s="169"/>
      <c r="E102" s="169" t="s">
        <v>43</v>
      </c>
      <c r="F102" s="169" t="s">
        <v>43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169"/>
      <c r="O102" s="169"/>
      <c r="P102" s="34"/>
      <c r="Q102" s="34"/>
      <c r="R102" s="169"/>
      <c r="S102" s="169"/>
      <c r="T102" s="169"/>
      <c r="U102" s="169"/>
      <c r="V102" s="169"/>
      <c r="W102" s="169"/>
      <c r="X102" s="169"/>
      <c r="Y102" s="20"/>
      <c r="Z102" s="20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12" customHeight="1" x14ac:dyDescent="0.2">
      <c r="A103" s="236" t="s">
        <v>103</v>
      </c>
      <c r="B103" s="236"/>
      <c r="C103" s="236"/>
      <c r="D103" s="168"/>
      <c r="E103" s="168" t="s">
        <v>43</v>
      </c>
      <c r="F103" s="168" t="s">
        <v>43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69"/>
      <c r="O103" s="169"/>
      <c r="P103" s="34"/>
      <c r="Q103" s="34"/>
      <c r="R103" s="169"/>
      <c r="S103" s="169"/>
      <c r="T103" s="169"/>
      <c r="U103" s="169"/>
      <c r="V103" s="169"/>
      <c r="W103" s="169"/>
      <c r="X103" s="169"/>
      <c r="Y103" s="20"/>
      <c r="Z103" s="20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14.25" customHeight="1" x14ac:dyDescent="0.2">
      <c r="A104" s="21" t="s">
        <v>104</v>
      </c>
      <c r="B104" s="258" t="s">
        <v>50</v>
      </c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258"/>
      <c r="X104" s="258"/>
      <c r="Y104" s="31"/>
      <c r="Z104" s="31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15" customHeight="1" x14ac:dyDescent="0.2">
      <c r="A105" s="35" t="s">
        <v>105</v>
      </c>
      <c r="B105" s="257" t="s">
        <v>39</v>
      </c>
      <c r="C105" s="257"/>
      <c r="D105" s="257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57"/>
      <c r="T105" s="257"/>
      <c r="U105" s="257"/>
      <c r="V105" s="257"/>
      <c r="W105" s="257"/>
      <c r="X105" s="257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x14ac:dyDescent="0.2">
      <c r="A106" s="168"/>
      <c r="B106" s="168"/>
      <c r="C106" s="168"/>
      <c r="D106" s="168"/>
      <c r="E106" s="32" t="s">
        <v>43</v>
      </c>
      <c r="F106" s="32" t="s">
        <v>43</v>
      </c>
      <c r="G106" s="32" t="s">
        <v>43</v>
      </c>
      <c r="H106" s="32" t="s">
        <v>43</v>
      </c>
      <c r="I106" s="32" t="s">
        <v>43</v>
      </c>
      <c r="J106" s="32" t="s">
        <v>43</v>
      </c>
      <c r="K106" s="32" t="s">
        <v>43</v>
      </c>
      <c r="L106" s="32" t="s">
        <v>43</v>
      </c>
      <c r="M106" s="32" t="s">
        <v>43</v>
      </c>
      <c r="N106" s="168"/>
      <c r="O106" s="168"/>
      <c r="P106" s="26"/>
      <c r="Q106" s="26"/>
      <c r="R106" s="168"/>
      <c r="S106" s="168"/>
      <c r="T106" s="168"/>
      <c r="U106" s="168"/>
      <c r="V106" s="168"/>
      <c r="W106" s="168"/>
      <c r="X106" s="168"/>
      <c r="Y106" s="33"/>
      <c r="Z106" s="33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4.25" customHeight="1" x14ac:dyDescent="0.2">
      <c r="A107" s="255" t="s">
        <v>106</v>
      </c>
      <c r="B107" s="255"/>
      <c r="C107" s="255"/>
      <c r="D107" s="169"/>
      <c r="E107" s="169" t="s">
        <v>43</v>
      </c>
      <c r="F107" s="169" t="s">
        <v>43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169"/>
      <c r="O107" s="169"/>
      <c r="P107" s="34"/>
      <c r="Q107" s="34"/>
      <c r="R107" s="169"/>
      <c r="S107" s="169"/>
      <c r="T107" s="169"/>
      <c r="U107" s="169"/>
      <c r="V107" s="169"/>
      <c r="W107" s="169"/>
      <c r="X107" s="169"/>
      <c r="Y107" s="20"/>
      <c r="Z107" s="20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16.5" customHeight="1" x14ac:dyDescent="0.2">
      <c r="A108" s="167" t="s">
        <v>107</v>
      </c>
      <c r="B108" s="257" t="s">
        <v>55</v>
      </c>
      <c r="C108" s="257"/>
      <c r="D108" s="257"/>
      <c r="E108" s="257"/>
      <c r="F108" s="257"/>
      <c r="G108" s="257"/>
      <c r="H108" s="257"/>
      <c r="I108" s="257"/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257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x14ac:dyDescent="0.2">
      <c r="A109" s="168"/>
      <c r="B109" s="168"/>
      <c r="C109" s="168"/>
      <c r="D109" s="168"/>
      <c r="E109" s="32" t="s">
        <v>43</v>
      </c>
      <c r="F109" s="32" t="s">
        <v>43</v>
      </c>
      <c r="G109" s="32" t="s">
        <v>43</v>
      </c>
      <c r="H109" s="32" t="s">
        <v>43</v>
      </c>
      <c r="I109" s="32" t="s">
        <v>43</v>
      </c>
      <c r="J109" s="32" t="s">
        <v>43</v>
      </c>
      <c r="K109" s="32" t="s">
        <v>43</v>
      </c>
      <c r="L109" s="32" t="s">
        <v>43</v>
      </c>
      <c r="M109" s="32" t="s">
        <v>43</v>
      </c>
      <c r="N109" s="168"/>
      <c r="O109" s="168"/>
      <c r="P109" s="26"/>
      <c r="Q109" s="26"/>
      <c r="R109" s="168"/>
      <c r="S109" s="168"/>
      <c r="T109" s="168"/>
      <c r="U109" s="168"/>
      <c r="V109" s="168"/>
      <c r="W109" s="168"/>
      <c r="X109" s="168"/>
      <c r="Y109" s="33"/>
      <c r="Z109" s="33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14.25" customHeight="1" x14ac:dyDescent="0.2">
      <c r="A110" s="255" t="s">
        <v>108</v>
      </c>
      <c r="B110" s="255"/>
      <c r="C110" s="255"/>
      <c r="D110" s="169"/>
      <c r="E110" s="169" t="s">
        <v>43</v>
      </c>
      <c r="F110" s="169" t="s">
        <v>43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169"/>
      <c r="O110" s="169"/>
      <c r="P110" s="34"/>
      <c r="Q110" s="34"/>
      <c r="R110" s="169"/>
      <c r="S110" s="169"/>
      <c r="T110" s="169"/>
      <c r="U110" s="169"/>
      <c r="V110" s="169"/>
      <c r="W110" s="169"/>
      <c r="X110" s="169"/>
      <c r="Y110" s="20"/>
      <c r="Z110" s="2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14.25" customHeight="1" x14ac:dyDescent="0.2">
      <c r="A111" s="169" t="s">
        <v>109</v>
      </c>
      <c r="B111" s="257" t="s">
        <v>58</v>
      </c>
      <c r="C111" s="257"/>
      <c r="D111" s="257"/>
      <c r="E111" s="257"/>
      <c r="F111" s="257"/>
      <c r="G111" s="257"/>
      <c r="H111" s="257"/>
      <c r="I111" s="257"/>
      <c r="J111" s="257"/>
      <c r="K111" s="257"/>
      <c r="L111" s="257"/>
      <c r="M111" s="257"/>
      <c r="N111" s="257"/>
      <c r="O111" s="257"/>
      <c r="P111" s="257"/>
      <c r="Q111" s="257"/>
      <c r="R111" s="257"/>
      <c r="S111" s="257"/>
      <c r="T111" s="257"/>
      <c r="U111" s="257"/>
      <c r="V111" s="257"/>
      <c r="W111" s="257"/>
      <c r="X111" s="257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x14ac:dyDescent="0.2">
      <c r="A112" s="168"/>
      <c r="B112" s="168"/>
      <c r="C112" s="168"/>
      <c r="D112" s="168"/>
      <c r="E112" s="32" t="s">
        <v>43</v>
      </c>
      <c r="F112" s="32" t="s">
        <v>43</v>
      </c>
      <c r="G112" s="32" t="s">
        <v>43</v>
      </c>
      <c r="H112" s="32" t="s">
        <v>43</v>
      </c>
      <c r="I112" s="32" t="s">
        <v>43</v>
      </c>
      <c r="J112" s="32" t="s">
        <v>43</v>
      </c>
      <c r="K112" s="32" t="s">
        <v>43</v>
      </c>
      <c r="L112" s="32" t="s">
        <v>43</v>
      </c>
      <c r="M112" s="32" t="s">
        <v>43</v>
      </c>
      <c r="N112" s="168"/>
      <c r="O112" s="168"/>
      <c r="P112" s="26"/>
      <c r="Q112" s="26"/>
      <c r="R112" s="168"/>
      <c r="S112" s="168"/>
      <c r="T112" s="168"/>
      <c r="U112" s="168"/>
      <c r="V112" s="168"/>
      <c r="W112" s="168"/>
      <c r="X112" s="168"/>
      <c r="Y112" s="33"/>
      <c r="Z112" s="33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2.75" customHeight="1" x14ac:dyDescent="0.2">
      <c r="A113" s="255" t="s">
        <v>110</v>
      </c>
      <c r="B113" s="255"/>
      <c r="C113" s="255"/>
      <c r="D113" s="169"/>
      <c r="E113" s="169" t="s">
        <v>43</v>
      </c>
      <c r="F113" s="169" t="s">
        <v>43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169"/>
      <c r="O113" s="169"/>
      <c r="P113" s="34"/>
      <c r="Q113" s="34"/>
      <c r="R113" s="169"/>
      <c r="S113" s="169"/>
      <c r="T113" s="169"/>
      <c r="U113" s="169"/>
      <c r="V113" s="169"/>
      <c r="W113" s="169"/>
      <c r="X113" s="169"/>
      <c r="Y113" s="20"/>
      <c r="Z113" s="20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x14ac:dyDescent="0.2">
      <c r="A114" s="167"/>
      <c r="B114" s="167"/>
      <c r="C114" s="167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169"/>
      <c r="O114" s="169"/>
      <c r="P114" s="34"/>
      <c r="Q114" s="34"/>
      <c r="R114" s="169"/>
      <c r="S114" s="47"/>
      <c r="T114" s="46"/>
      <c r="U114" s="46"/>
      <c r="V114" s="46"/>
      <c r="W114" s="46"/>
      <c r="X114" s="46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17.25" customHeight="1" x14ac:dyDescent="0.2">
      <c r="A115" s="167" t="s">
        <v>111</v>
      </c>
      <c r="B115" s="257" t="s">
        <v>61</v>
      </c>
      <c r="C115" s="257"/>
      <c r="D115" s="257"/>
      <c r="E115" s="257"/>
      <c r="F115" s="257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257"/>
      <c r="X115" s="257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x14ac:dyDescent="0.2">
      <c r="A116" s="168"/>
      <c r="B116" s="168"/>
      <c r="C116" s="168"/>
      <c r="D116" s="168"/>
      <c r="E116" s="32" t="s">
        <v>43</v>
      </c>
      <c r="F116" s="32" t="s">
        <v>43</v>
      </c>
      <c r="G116" s="32" t="s">
        <v>43</v>
      </c>
      <c r="H116" s="32" t="s">
        <v>43</v>
      </c>
      <c r="I116" s="32" t="s">
        <v>43</v>
      </c>
      <c r="J116" s="32" t="s">
        <v>43</v>
      </c>
      <c r="K116" s="32" t="s">
        <v>43</v>
      </c>
      <c r="L116" s="32" t="s">
        <v>43</v>
      </c>
      <c r="M116" s="32" t="s">
        <v>43</v>
      </c>
      <c r="N116" s="168"/>
      <c r="O116" s="168"/>
      <c r="P116" s="26"/>
      <c r="Q116" s="26"/>
      <c r="R116" s="168"/>
      <c r="S116" s="168"/>
      <c r="T116" s="168"/>
      <c r="U116" s="168"/>
      <c r="V116" s="168"/>
      <c r="W116" s="168"/>
      <c r="X116" s="168"/>
      <c r="Y116" s="33"/>
      <c r="Z116" s="33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12.75" customHeight="1" x14ac:dyDescent="0.2">
      <c r="A117" s="255" t="s">
        <v>112</v>
      </c>
      <c r="B117" s="255"/>
      <c r="C117" s="255"/>
      <c r="D117" s="169"/>
      <c r="E117" s="169" t="s">
        <v>43</v>
      </c>
      <c r="F117" s="169" t="s">
        <v>43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169"/>
      <c r="O117" s="169"/>
      <c r="P117" s="34"/>
      <c r="Q117" s="34"/>
      <c r="R117" s="169"/>
      <c r="S117" s="169"/>
      <c r="T117" s="169"/>
      <c r="U117" s="169"/>
      <c r="V117" s="169"/>
      <c r="W117" s="169"/>
      <c r="X117" s="169"/>
      <c r="Y117" s="20"/>
      <c r="Z117" s="20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13.5" customHeight="1" x14ac:dyDescent="0.2">
      <c r="A118" s="169" t="s">
        <v>113</v>
      </c>
      <c r="B118" s="255" t="s">
        <v>46</v>
      </c>
      <c r="C118" s="255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5"/>
      <c r="V118" s="255"/>
      <c r="W118" s="255"/>
      <c r="X118" s="255"/>
      <c r="Y118" s="20"/>
      <c r="Z118" s="20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x14ac:dyDescent="0.2">
      <c r="A119" s="168"/>
      <c r="B119" s="168"/>
      <c r="C119" s="168"/>
      <c r="D119" s="168"/>
      <c r="E119" s="32" t="s">
        <v>43</v>
      </c>
      <c r="F119" s="32" t="s">
        <v>43</v>
      </c>
      <c r="G119" s="32" t="s">
        <v>43</v>
      </c>
      <c r="H119" s="32" t="s">
        <v>43</v>
      </c>
      <c r="I119" s="32" t="s">
        <v>43</v>
      </c>
      <c r="J119" s="32" t="s">
        <v>43</v>
      </c>
      <c r="K119" s="32" t="s">
        <v>43</v>
      </c>
      <c r="L119" s="32" t="s">
        <v>43</v>
      </c>
      <c r="M119" s="32" t="s">
        <v>43</v>
      </c>
      <c r="N119" s="168"/>
      <c r="O119" s="168"/>
      <c r="P119" s="26"/>
      <c r="Q119" s="26"/>
      <c r="R119" s="168"/>
      <c r="S119" s="168"/>
      <c r="T119" s="168"/>
      <c r="U119" s="168"/>
      <c r="V119" s="168"/>
      <c r="W119" s="168"/>
      <c r="X119" s="168"/>
      <c r="Y119" s="33"/>
      <c r="Z119" s="33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15.75" customHeight="1" x14ac:dyDescent="0.2">
      <c r="A120" s="255" t="s">
        <v>114</v>
      </c>
      <c r="B120" s="255"/>
      <c r="C120" s="255"/>
      <c r="D120" s="169"/>
      <c r="E120" s="169" t="s">
        <v>43</v>
      </c>
      <c r="F120" s="169" t="s">
        <v>43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169"/>
      <c r="O120" s="169"/>
      <c r="P120" s="34"/>
      <c r="Q120" s="34"/>
      <c r="R120" s="169"/>
      <c r="S120" s="169"/>
      <c r="T120" s="169"/>
      <c r="U120" s="169"/>
      <c r="V120" s="169"/>
      <c r="W120" s="169"/>
      <c r="X120" s="169"/>
      <c r="Y120" s="20"/>
      <c r="Z120" s="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15" customHeight="1" x14ac:dyDescent="0.2">
      <c r="A121" s="255" t="s">
        <v>115</v>
      </c>
      <c r="B121" s="255"/>
      <c r="C121" s="255"/>
      <c r="D121" s="169"/>
      <c r="E121" s="169" t="s">
        <v>41</v>
      </c>
      <c r="F121" s="169" t="s">
        <v>41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169"/>
      <c r="O121" s="169"/>
      <c r="P121" s="34"/>
      <c r="Q121" s="34"/>
      <c r="R121" s="169"/>
      <c r="S121" s="169"/>
      <c r="T121" s="169"/>
      <c r="U121" s="169"/>
      <c r="V121" s="169"/>
      <c r="W121" s="169"/>
      <c r="X121" s="169"/>
      <c r="Y121" s="20"/>
      <c r="Z121" s="20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x14ac:dyDescent="0.2">
      <c r="A122" s="236" t="s">
        <v>116</v>
      </c>
      <c r="B122" s="236"/>
      <c r="C122" s="236"/>
      <c r="D122" s="168">
        <f>D99</f>
        <v>0</v>
      </c>
      <c r="E122" s="168" t="str">
        <f>E99</f>
        <v>х </v>
      </c>
      <c r="F122" s="169" t="s">
        <v>41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168">
        <f t="shared" ref="N122:X122" si="17">N99</f>
        <v>0</v>
      </c>
      <c r="O122" s="168">
        <f t="shared" si="17"/>
        <v>0</v>
      </c>
      <c r="P122" s="168">
        <f t="shared" si="17"/>
        <v>0</v>
      </c>
      <c r="Q122" s="168">
        <f t="shared" si="17"/>
        <v>0</v>
      </c>
      <c r="R122" s="168">
        <f t="shared" si="17"/>
        <v>0</v>
      </c>
      <c r="S122" s="54">
        <v>0</v>
      </c>
      <c r="T122" s="54">
        <f t="shared" si="17"/>
        <v>0</v>
      </c>
      <c r="U122" s="54">
        <f t="shared" si="17"/>
        <v>0</v>
      </c>
      <c r="V122" s="54">
        <f t="shared" si="17"/>
        <v>0</v>
      </c>
      <c r="W122" s="54">
        <f t="shared" si="17"/>
        <v>0</v>
      </c>
      <c r="X122" s="54">
        <f t="shared" si="17"/>
        <v>0</v>
      </c>
      <c r="Y122" s="33"/>
      <c r="Z122" s="33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x14ac:dyDescent="0.2">
      <c r="A123" s="236" t="s">
        <v>117</v>
      </c>
      <c r="B123" s="236"/>
      <c r="C123" s="236"/>
      <c r="D123" s="37">
        <f>D59+D91+D122</f>
        <v>5500.96</v>
      </c>
      <c r="E123" s="37">
        <f>'6'!D52</f>
        <v>2161.3200000000002</v>
      </c>
      <c r="F123" s="37">
        <f>'6'!E52</f>
        <v>0</v>
      </c>
      <c r="G123" s="38">
        <v>0</v>
      </c>
      <c r="H123" s="38">
        <v>0</v>
      </c>
      <c r="I123" s="38">
        <v>0</v>
      </c>
      <c r="J123" s="37">
        <v>3339.64</v>
      </c>
      <c r="K123" s="38">
        <v>0</v>
      </c>
      <c r="L123" s="38">
        <v>0</v>
      </c>
      <c r="M123" s="38">
        <v>0</v>
      </c>
      <c r="N123" s="37">
        <f t="shared" ref="N123:S123" si="18">N59+N91+N99</f>
        <v>2194.3033333333333</v>
      </c>
      <c r="O123" s="37">
        <f t="shared" si="18"/>
        <v>3306.6566666666663</v>
      </c>
      <c r="P123" s="37">
        <f t="shared" si="18"/>
        <v>0</v>
      </c>
      <c r="Q123" s="37">
        <f t="shared" si="18"/>
        <v>0</v>
      </c>
      <c r="R123" s="37">
        <f t="shared" si="18"/>
        <v>0</v>
      </c>
      <c r="S123" s="37">
        <f t="shared" si="18"/>
        <v>5500.96</v>
      </c>
      <c r="T123" s="37">
        <f>D123/X123*12</f>
        <v>15.533043669867089</v>
      </c>
      <c r="U123" s="37">
        <f>U59+U91+U99</f>
        <v>0</v>
      </c>
      <c r="V123" s="37">
        <f>V59+V91+V99</f>
        <v>572.04353123135797</v>
      </c>
      <c r="W123" s="37">
        <f>W59+W91+W99</f>
        <v>511.28937188783908</v>
      </c>
      <c r="X123" s="37">
        <f>X59+X91+X99</f>
        <v>4249.7479182433044</v>
      </c>
      <c r="Y123" s="33"/>
      <c r="Z123" s="51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x14ac:dyDescent="0.2">
      <c r="A124" s="188" t="s">
        <v>118</v>
      </c>
      <c r="B124" s="188"/>
      <c r="C124" s="188"/>
      <c r="D124" s="188"/>
      <c r="E124" s="188"/>
      <c r="F124" s="188"/>
      <c r="G124" s="188"/>
      <c r="H124" s="33"/>
      <c r="I124" s="33"/>
      <c r="J124" s="33"/>
      <c r="K124" s="33"/>
      <c r="L124" s="33"/>
      <c r="M124" s="33"/>
      <c r="N124" s="33"/>
      <c r="O124" s="33"/>
      <c r="P124" s="24"/>
      <c r="Q124" s="24"/>
      <c r="R124" s="51"/>
      <c r="S124" s="33"/>
      <c r="T124" s="33"/>
      <c r="U124" s="33"/>
      <c r="V124" s="33"/>
      <c r="W124" s="33"/>
      <c r="X124" s="33"/>
      <c r="Y124" s="33"/>
      <c r="Z124" s="33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x14ac:dyDescent="0.2">
      <c r="A125" s="172" t="s">
        <v>119</v>
      </c>
      <c r="B125" s="20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52"/>
      <c r="Q125" s="52"/>
      <c r="R125" s="33"/>
      <c r="S125" s="51"/>
      <c r="T125" s="33"/>
      <c r="U125" s="33"/>
      <c r="V125" s="33"/>
      <c r="W125" s="33"/>
      <c r="X125" s="33"/>
      <c r="Y125" s="33"/>
      <c r="Z125" s="33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x14ac:dyDescent="0.2">
      <c r="A126" s="172" t="s">
        <v>120</v>
      </c>
      <c r="B126" s="172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51"/>
      <c r="P126" s="24"/>
      <c r="Q126" s="24"/>
      <c r="R126" s="51"/>
      <c r="S126" s="33"/>
      <c r="T126" s="33"/>
      <c r="U126" s="33"/>
      <c r="V126" s="33"/>
      <c r="W126" s="33"/>
      <c r="X126" s="33"/>
      <c r="Y126" s="33"/>
      <c r="Z126" s="33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ht="13.5" customHeight="1" x14ac:dyDescent="0.2">
      <c r="A127" s="256" t="s">
        <v>121</v>
      </c>
      <c r="B127" s="256"/>
      <c r="C127" s="256"/>
      <c r="D127" s="256"/>
      <c r="E127" s="256"/>
      <c r="F127" s="256"/>
      <c r="G127" s="256"/>
      <c r="H127" s="256"/>
      <c r="I127" s="33"/>
      <c r="J127" s="33"/>
      <c r="K127" s="33"/>
      <c r="L127" s="51"/>
      <c r="M127" s="33"/>
      <c r="N127" s="51"/>
      <c r="O127" s="51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ht="13.5" customHeight="1" x14ac:dyDescent="0.2">
      <c r="A128" s="172"/>
      <c r="B128" s="172"/>
      <c r="C128" s="172"/>
      <c r="D128" s="172"/>
      <c r="E128" s="172"/>
      <c r="F128" s="172"/>
      <c r="G128" s="172"/>
      <c r="H128" s="172"/>
      <c r="I128" s="33"/>
      <c r="J128" s="33"/>
      <c r="K128" s="33"/>
      <c r="L128" s="51"/>
      <c r="M128" s="51"/>
      <c r="N128" s="33"/>
      <c r="O128" s="33"/>
      <c r="P128" s="33"/>
      <c r="Q128" s="33"/>
      <c r="R128" s="51"/>
      <c r="S128" s="33"/>
      <c r="T128" s="33"/>
      <c r="U128" s="33"/>
      <c r="V128" s="33"/>
      <c r="W128" s="33"/>
      <c r="X128" s="33"/>
      <c r="Y128" s="33"/>
      <c r="Z128" s="33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4" s="12" customFormat="1" ht="31.5" customHeight="1" x14ac:dyDescent="0.2">
      <c r="A129" s="253" t="s">
        <v>122</v>
      </c>
      <c r="B129" s="253"/>
      <c r="C129" s="253"/>
      <c r="D129" s="33"/>
      <c r="E129" s="254" t="s">
        <v>198</v>
      </c>
      <c r="F129" s="254"/>
      <c r="G129" s="254"/>
      <c r="H129" s="254"/>
      <c r="I129" s="254"/>
      <c r="J129" s="254"/>
      <c r="K129" s="33"/>
      <c r="L129" s="33"/>
      <c r="M129" s="33"/>
      <c r="N129" s="33"/>
      <c r="O129" s="51"/>
      <c r="P129" s="51"/>
      <c r="Q129" s="33"/>
      <c r="R129" s="33"/>
      <c r="S129" s="33"/>
      <c r="T129" s="33"/>
      <c r="U129" s="33"/>
      <c r="V129" s="3"/>
      <c r="W129" s="3"/>
      <c r="X129" s="2"/>
    </row>
    <row r="130" spans="1:24" ht="12" customHeight="1" x14ac:dyDescent="0.2">
      <c r="A130" s="31" t="s">
        <v>123</v>
      </c>
      <c r="B130" s="189"/>
      <c r="C130" s="189"/>
      <c r="D130" s="190"/>
      <c r="E130" s="183" t="s">
        <v>124</v>
      </c>
      <c r="F130" s="191"/>
      <c r="G130" s="191"/>
      <c r="H130" s="192" t="s">
        <v>181</v>
      </c>
      <c r="I130" s="193"/>
      <c r="J130" s="193"/>
      <c r="K130" s="217"/>
      <c r="L130" s="66"/>
    </row>
    <row r="131" spans="1:24" x14ac:dyDescent="0.2">
      <c r="L131" s="66"/>
      <c r="M131" s="66"/>
    </row>
    <row r="136" spans="1:24" x14ac:dyDescent="0.2">
      <c r="M136" s="66"/>
    </row>
    <row r="137" spans="1:24" x14ac:dyDescent="0.2">
      <c r="L137" s="66"/>
    </row>
  </sheetData>
  <sheetProtection selectLockedCells="1" selectUnlockedCells="1"/>
  <mergeCells count="112">
    <mergeCell ref="B2:E2"/>
    <mergeCell ref="N2:Q2"/>
    <mergeCell ref="B3:E3"/>
    <mergeCell ref="N3:Q3"/>
    <mergeCell ref="B4:E4"/>
    <mergeCell ref="N4:Q4"/>
    <mergeCell ref="I16:J16"/>
    <mergeCell ref="B6:E6"/>
    <mergeCell ref="A11:U11"/>
    <mergeCell ref="A12:R12"/>
    <mergeCell ref="A13:X13"/>
    <mergeCell ref="A14:A17"/>
    <mergeCell ref="B14:B17"/>
    <mergeCell ref="C14:C17"/>
    <mergeCell ref="D14:J14"/>
    <mergeCell ref="K14:K17"/>
    <mergeCell ref="L14:L17"/>
    <mergeCell ref="AC17:AC20"/>
    <mergeCell ref="B19:X19"/>
    <mergeCell ref="B20:X20"/>
    <mergeCell ref="E16:E17"/>
    <mergeCell ref="F16:F17"/>
    <mergeCell ref="G16:G17"/>
    <mergeCell ref="H16:H17"/>
    <mergeCell ref="Y17:Y20"/>
    <mergeCell ref="W14:W17"/>
    <mergeCell ref="X14:X17"/>
    <mergeCell ref="D15:D17"/>
    <mergeCell ref="E15:J15"/>
    <mergeCell ref="N15:N17"/>
    <mergeCell ref="O15:O17"/>
    <mergeCell ref="P15:P17"/>
    <mergeCell ref="Q15:Q17"/>
    <mergeCell ref="R15:R17"/>
    <mergeCell ref="S15:S17"/>
    <mergeCell ref="M14:M17"/>
    <mergeCell ref="N14:O14"/>
    <mergeCell ref="P14:S14"/>
    <mergeCell ref="T14:T17"/>
    <mergeCell ref="U14:U17"/>
    <mergeCell ref="V14:V17"/>
    <mergeCell ref="B21:X21"/>
    <mergeCell ref="A23:C23"/>
    <mergeCell ref="B24:X24"/>
    <mergeCell ref="A26:C26"/>
    <mergeCell ref="B27:X27"/>
    <mergeCell ref="A29:C29"/>
    <mergeCell ref="Z17:Z20"/>
    <mergeCell ref="AA17:AA20"/>
    <mergeCell ref="AB17:AB20"/>
    <mergeCell ref="B49:X49"/>
    <mergeCell ref="A51:C51"/>
    <mergeCell ref="B52:X52"/>
    <mergeCell ref="A54:C54"/>
    <mergeCell ref="B55:X55"/>
    <mergeCell ref="A57:C57"/>
    <mergeCell ref="A30:C30"/>
    <mergeCell ref="B31:X31"/>
    <mergeCell ref="B32:X32"/>
    <mergeCell ref="A45:C45"/>
    <mergeCell ref="B46:X46"/>
    <mergeCell ref="A48:C48"/>
    <mergeCell ref="B65:X65"/>
    <mergeCell ref="A67:C67"/>
    <mergeCell ref="B68:X68"/>
    <mergeCell ref="A70:C70"/>
    <mergeCell ref="A71:C71"/>
    <mergeCell ref="B72:X72"/>
    <mergeCell ref="A58:C58"/>
    <mergeCell ref="A59:C59"/>
    <mergeCell ref="B60:X60"/>
    <mergeCell ref="B61:X61"/>
    <mergeCell ref="B62:X62"/>
    <mergeCell ref="A64:C64"/>
    <mergeCell ref="B84:X84"/>
    <mergeCell ref="A86:C86"/>
    <mergeCell ref="B87:X87"/>
    <mergeCell ref="A89:C89"/>
    <mergeCell ref="A90:C90"/>
    <mergeCell ref="A91:C91"/>
    <mergeCell ref="B73:X73"/>
    <mergeCell ref="A76:C76"/>
    <mergeCell ref="B77:X77"/>
    <mergeCell ref="A79:C79"/>
    <mergeCell ref="B80:X80"/>
    <mergeCell ref="A82:C82"/>
    <mergeCell ref="B100:X100"/>
    <mergeCell ref="A102:C102"/>
    <mergeCell ref="A103:C103"/>
    <mergeCell ref="B104:X104"/>
    <mergeCell ref="B105:X105"/>
    <mergeCell ref="A107:C107"/>
    <mergeCell ref="B92:X92"/>
    <mergeCell ref="B93:X93"/>
    <mergeCell ref="B94:X94"/>
    <mergeCell ref="A96:C96"/>
    <mergeCell ref="B97:X97"/>
    <mergeCell ref="A99:C99"/>
    <mergeCell ref="A129:C129"/>
    <mergeCell ref="E129:J129"/>
    <mergeCell ref="B118:X118"/>
    <mergeCell ref="A120:C120"/>
    <mergeCell ref="A121:C121"/>
    <mergeCell ref="A122:C122"/>
    <mergeCell ref="A123:C123"/>
    <mergeCell ref="A127:H127"/>
    <mergeCell ref="B108:X108"/>
    <mergeCell ref="A110:C110"/>
    <mergeCell ref="B111:X111"/>
    <mergeCell ref="A113:C113"/>
    <mergeCell ref="B115:X115"/>
    <mergeCell ref="A117:C117"/>
  </mergeCells>
  <pageMargins left="0.2361111111111111" right="0.2361111111111111" top="0" bottom="0" header="0.51180555555555551" footer="0.51180555555555551"/>
  <pageSetup paperSize="9" scale="53" firstPageNumber="0" fitToHeight="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70"/>
  <sheetViews>
    <sheetView topLeftCell="A7" workbookViewId="0">
      <selection activeCell="K53" sqref="K53"/>
    </sheetView>
  </sheetViews>
  <sheetFormatPr defaultColWidth="9.140625" defaultRowHeight="12.75" x14ac:dyDescent="0.2"/>
  <cols>
    <col min="1" max="1" width="10" style="107" customWidth="1"/>
    <col min="2" max="2" width="40.140625" style="108" customWidth="1"/>
    <col min="3" max="3" width="9.5703125" style="109" customWidth="1"/>
    <col min="4" max="4" width="12.85546875" style="109" customWidth="1"/>
    <col min="5" max="5" width="12" style="109" customWidth="1"/>
    <col min="6" max="6" width="20.5703125" style="109" customWidth="1"/>
    <col min="7" max="7" width="19" style="109" customWidth="1"/>
    <col min="8" max="8" width="9.140625" style="110"/>
    <col min="9" max="16384" width="9.140625" style="109"/>
  </cols>
  <sheetData>
    <row r="1" spans="1:252" ht="12.75" customHeight="1" x14ac:dyDescent="0.3">
      <c r="A1"/>
      <c r="B1"/>
      <c r="C1"/>
      <c r="D1"/>
      <c r="E1" s="111"/>
      <c r="F1" s="111"/>
      <c r="G1" s="11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pans="1:252" ht="37.5" customHeight="1" x14ac:dyDescent="0.25">
      <c r="A2" s="279" t="s">
        <v>205</v>
      </c>
      <c r="B2" s="279"/>
      <c r="C2" s="279"/>
      <c r="D2" s="279"/>
      <c r="E2" s="279"/>
      <c r="F2" s="279"/>
      <c r="G2" s="279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ht="21.75" customHeight="1" x14ac:dyDescent="0.3">
      <c r="A3" s="251" t="s">
        <v>3</v>
      </c>
      <c r="B3" s="251"/>
      <c r="C3" s="251"/>
      <c r="D3" s="251"/>
      <c r="E3" s="251"/>
      <c r="F3" s="251"/>
      <c r="G3" s="251"/>
      <c r="H3" s="200"/>
      <c r="I3" s="200"/>
      <c r="J3" s="200"/>
      <c r="K3" s="200"/>
      <c r="L3" s="200"/>
      <c r="M3" s="200"/>
      <c r="N3" s="200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1:252" ht="15" customHeight="1" x14ac:dyDescent="0.2">
      <c r="A4" s="280" t="s">
        <v>4</v>
      </c>
      <c r="B4" s="280"/>
      <c r="C4" s="280"/>
      <c r="D4" s="280"/>
      <c r="E4" s="280"/>
      <c r="F4" s="280"/>
      <c r="G4" s="280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</row>
    <row r="5" spans="1:252" ht="39" customHeight="1" x14ac:dyDescent="0.25">
      <c r="A5" s="281" t="s">
        <v>5</v>
      </c>
      <c r="B5" s="281" t="s">
        <v>150</v>
      </c>
      <c r="C5" s="282" t="s">
        <v>151</v>
      </c>
      <c r="D5" s="282"/>
      <c r="E5" s="282"/>
      <c r="F5" s="282"/>
      <c r="G5" s="282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</row>
    <row r="6" spans="1:252" ht="15.75" customHeight="1" x14ac:dyDescent="0.25">
      <c r="A6" s="281"/>
      <c r="B6" s="281"/>
      <c r="C6" s="281" t="s">
        <v>19</v>
      </c>
      <c r="D6" s="283" t="s">
        <v>20</v>
      </c>
      <c r="E6" s="283"/>
      <c r="F6" s="283"/>
      <c r="G6" s="28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ht="62.25" customHeight="1" x14ac:dyDescent="0.2">
      <c r="A7" s="281"/>
      <c r="B7" s="281"/>
      <c r="C7" s="281"/>
      <c r="D7" s="275" t="s">
        <v>152</v>
      </c>
      <c r="E7" s="284" t="s">
        <v>28</v>
      </c>
      <c r="F7" s="275" t="s">
        <v>153</v>
      </c>
      <c r="G7" s="275" t="s">
        <v>154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45" customHeight="1" x14ac:dyDescent="0.2">
      <c r="A8" s="281"/>
      <c r="B8" s="281"/>
      <c r="C8" s="281"/>
      <c r="D8" s="275"/>
      <c r="E8" s="284"/>
      <c r="F8" s="275"/>
      <c r="G8" s="275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</row>
    <row r="9" spans="1:252" s="107" customFormat="1" ht="15.75" customHeight="1" x14ac:dyDescent="0.2">
      <c r="A9" s="112">
        <v>1</v>
      </c>
      <c r="B9" s="113">
        <v>2</v>
      </c>
      <c r="C9" s="114">
        <v>3</v>
      </c>
      <c r="D9" s="114">
        <v>4</v>
      </c>
      <c r="E9" s="114">
        <v>5</v>
      </c>
      <c r="F9" s="115">
        <v>6</v>
      </c>
      <c r="G9" s="115">
        <v>7</v>
      </c>
      <c r="H9" s="116"/>
    </row>
    <row r="10" spans="1:252" ht="18.75" customHeight="1" x14ac:dyDescent="0.2">
      <c r="A10" s="112" t="s">
        <v>34</v>
      </c>
      <c r="B10" s="276" t="s">
        <v>35</v>
      </c>
      <c r="C10" s="276"/>
      <c r="D10" s="276"/>
      <c r="E10" s="276"/>
      <c r="F10" s="276"/>
      <c r="G10" s="27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</row>
    <row r="11" spans="1:252" ht="33" customHeight="1" x14ac:dyDescent="0.2">
      <c r="A11" s="117" t="s">
        <v>36</v>
      </c>
      <c r="B11" s="277" t="s">
        <v>155</v>
      </c>
      <c r="C11" s="277"/>
      <c r="D11" s="277"/>
      <c r="E11" s="277"/>
      <c r="F11" s="277"/>
      <c r="G11" s="27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</row>
    <row r="12" spans="1:252" ht="30" customHeight="1" x14ac:dyDescent="0.2">
      <c r="A12" s="119" t="s">
        <v>38</v>
      </c>
      <c r="B12" s="118" t="s">
        <v>156</v>
      </c>
      <c r="C12" s="120">
        <v>0</v>
      </c>
      <c r="D12" s="120">
        <v>0</v>
      </c>
      <c r="E12" s="120">
        <v>0</v>
      </c>
      <c r="F12" s="120"/>
      <c r="G12" s="120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ht="26.25" customHeight="1" x14ac:dyDescent="0.2">
      <c r="A13" s="121" t="s">
        <v>42</v>
      </c>
      <c r="B13" s="118" t="s">
        <v>157</v>
      </c>
      <c r="C13" s="120"/>
      <c r="D13" s="120"/>
      <c r="E13" s="120"/>
      <c r="F13" s="120"/>
      <c r="G13" s="120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</row>
    <row r="14" spans="1:252" ht="14.25" customHeight="1" x14ac:dyDescent="0.2">
      <c r="A14" s="117" t="s">
        <v>45</v>
      </c>
      <c r="B14" s="118" t="s">
        <v>158</v>
      </c>
      <c r="C14" s="120"/>
      <c r="D14" s="120"/>
      <c r="E14" s="120"/>
      <c r="F14" s="120"/>
      <c r="G14" s="120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</row>
    <row r="15" spans="1:252" ht="15" customHeight="1" x14ac:dyDescent="0.2">
      <c r="A15" s="112"/>
      <c r="B15" s="118" t="s">
        <v>48</v>
      </c>
      <c r="C15" s="114">
        <f>C12+C13+C14</f>
        <v>0</v>
      </c>
      <c r="D15" s="114">
        <f>D12+D13+D14</f>
        <v>0</v>
      </c>
      <c r="E15" s="114">
        <f>E12+E13+E14</f>
        <v>0</v>
      </c>
      <c r="F15" s="120"/>
      <c r="G15" s="120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</row>
    <row r="16" spans="1:252" ht="18" customHeight="1" x14ac:dyDescent="0.2">
      <c r="A16" s="117" t="s">
        <v>159</v>
      </c>
      <c r="B16" s="278" t="s">
        <v>160</v>
      </c>
      <c r="C16" s="278"/>
      <c r="D16" s="278"/>
      <c r="E16" s="278"/>
      <c r="F16" s="278"/>
      <c r="G16" s="27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1:252" ht="26.25" customHeight="1" x14ac:dyDescent="0.2">
      <c r="A17" s="122" t="s">
        <v>51</v>
      </c>
      <c r="B17" s="118" t="s">
        <v>156</v>
      </c>
      <c r="C17" s="123">
        <f>'4'!D55</f>
        <v>4464.99</v>
      </c>
      <c r="D17" s="123">
        <f>'5'!E123</f>
        <v>2161.3200000000002</v>
      </c>
      <c r="E17" s="123">
        <v>0</v>
      </c>
      <c r="F17" s="120"/>
      <c r="G17" s="12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2" ht="24.75" customHeight="1" x14ac:dyDescent="0.2">
      <c r="A18" s="124" t="s">
        <v>54</v>
      </c>
      <c r="B18" s="118" t="s">
        <v>157</v>
      </c>
      <c r="C18" s="120"/>
      <c r="D18" s="120"/>
      <c r="E18" s="120"/>
      <c r="F18" s="120"/>
      <c r="G18" s="12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4.75" customHeight="1" x14ac:dyDescent="0.2">
      <c r="A19" s="121" t="s">
        <v>57</v>
      </c>
      <c r="B19" s="118" t="s">
        <v>161</v>
      </c>
      <c r="C19" s="120"/>
      <c r="D19" s="120"/>
      <c r="E19" s="120"/>
      <c r="F19" s="120"/>
      <c r="G19" s="12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36.75" customHeight="1" x14ac:dyDescent="0.2">
      <c r="A20" s="124" t="s">
        <v>60</v>
      </c>
      <c r="B20" s="125" t="s">
        <v>162</v>
      </c>
      <c r="C20" s="120"/>
      <c r="D20" s="120"/>
      <c r="E20" s="120"/>
      <c r="F20" s="120"/>
      <c r="G20" s="1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15" customHeight="1" x14ac:dyDescent="0.2">
      <c r="A21" s="124" t="s">
        <v>63</v>
      </c>
      <c r="B21" s="118" t="s">
        <v>158</v>
      </c>
      <c r="C21" s="120"/>
      <c r="D21" s="120"/>
      <c r="E21" s="120"/>
      <c r="F21" s="120"/>
      <c r="G21" s="12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15.75" customHeight="1" x14ac:dyDescent="0.2">
      <c r="A22" s="112"/>
      <c r="B22" s="118" t="s">
        <v>65</v>
      </c>
      <c r="C22" s="126">
        <f>C17</f>
        <v>4464.99</v>
      </c>
      <c r="D22" s="126">
        <f>D17</f>
        <v>2161.3200000000002</v>
      </c>
      <c r="E22" s="123">
        <f>E17</f>
        <v>0</v>
      </c>
      <c r="F22" s="120"/>
      <c r="G22" s="12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x14ac:dyDescent="0.2">
      <c r="A23" s="121"/>
      <c r="B23" s="113" t="s">
        <v>66</v>
      </c>
      <c r="C23" s="126">
        <f>C22</f>
        <v>4464.99</v>
      </c>
      <c r="D23" s="126">
        <f>D22</f>
        <v>2161.3200000000002</v>
      </c>
      <c r="E23" s="126">
        <f>E22</f>
        <v>0</v>
      </c>
      <c r="F23" s="114"/>
      <c r="G23" s="11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15" customHeight="1" x14ac:dyDescent="0.2">
      <c r="A24" s="112" t="s">
        <v>67</v>
      </c>
      <c r="B24" s="276" t="s">
        <v>68</v>
      </c>
      <c r="C24" s="276"/>
      <c r="D24" s="276"/>
      <c r="E24" s="276"/>
      <c r="F24" s="276"/>
      <c r="G24" s="27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31.5" customHeight="1" x14ac:dyDescent="0.2">
      <c r="A25" s="117" t="s">
        <v>69</v>
      </c>
      <c r="B25" s="277" t="s">
        <v>163</v>
      </c>
      <c r="C25" s="277"/>
      <c r="D25" s="277"/>
      <c r="E25" s="277"/>
      <c r="F25" s="277"/>
      <c r="G25" s="277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30.75" customHeight="1" x14ac:dyDescent="0.2">
      <c r="A26" s="119" t="s">
        <v>70</v>
      </c>
      <c r="B26" s="118" t="s">
        <v>156</v>
      </c>
      <c r="C26" s="126">
        <v>0</v>
      </c>
      <c r="D26" s="126">
        <f>C26</f>
        <v>0</v>
      </c>
      <c r="E26" s="114">
        <v>0</v>
      </c>
      <c r="F26" s="120"/>
      <c r="G26" s="12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30" customHeight="1" x14ac:dyDescent="0.2">
      <c r="A27" s="121" t="s">
        <v>72</v>
      </c>
      <c r="B27" s="118" t="s">
        <v>157</v>
      </c>
      <c r="C27" s="128"/>
      <c r="D27" s="128"/>
      <c r="E27" s="128"/>
      <c r="F27" s="120"/>
      <c r="G27" s="12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2.75" customHeight="1" x14ac:dyDescent="0.25">
      <c r="A28" s="117" t="s">
        <v>74</v>
      </c>
      <c r="B28" s="118" t="s">
        <v>158</v>
      </c>
      <c r="C28" s="129"/>
      <c r="D28" s="129"/>
      <c r="E28" s="129"/>
      <c r="F28" s="120"/>
      <c r="G28" s="12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2.75" customHeight="1" x14ac:dyDescent="0.2">
      <c r="A29" s="112"/>
      <c r="B29" s="118" t="s">
        <v>76</v>
      </c>
      <c r="C29" s="114">
        <f>C26</f>
        <v>0</v>
      </c>
      <c r="D29" s="114">
        <f>D26+D41+D28</f>
        <v>0</v>
      </c>
      <c r="E29" s="114">
        <f>E26</f>
        <v>0</v>
      </c>
      <c r="F29" s="120"/>
      <c r="G29" s="12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15.75" customHeight="1" x14ac:dyDescent="0.2">
      <c r="A30" s="117" t="s">
        <v>77</v>
      </c>
      <c r="B30" s="278" t="s">
        <v>50</v>
      </c>
      <c r="C30" s="278"/>
      <c r="D30" s="278"/>
      <c r="E30" s="278"/>
      <c r="F30" s="278"/>
      <c r="G30" s="27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8.5" customHeight="1" x14ac:dyDescent="0.2">
      <c r="A31" s="122" t="s">
        <v>78</v>
      </c>
      <c r="B31" s="118" t="s">
        <v>156</v>
      </c>
      <c r="C31" s="123">
        <f>'5'!D76</f>
        <v>1035.97</v>
      </c>
      <c r="D31" s="123">
        <v>0</v>
      </c>
      <c r="E31" s="123">
        <v>0</v>
      </c>
      <c r="F31" s="120"/>
      <c r="G31" s="12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7" customHeight="1" x14ac:dyDescent="0.2">
      <c r="A32" s="124" t="s">
        <v>82</v>
      </c>
      <c r="B32" s="118" t="s">
        <v>157</v>
      </c>
      <c r="C32" s="123">
        <f>'4'!D74</f>
        <v>0</v>
      </c>
      <c r="D32" s="123">
        <f>C32-E32</f>
        <v>0</v>
      </c>
      <c r="E32" s="123">
        <f>C32</f>
        <v>0</v>
      </c>
      <c r="F32" s="120"/>
      <c r="G32" s="12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4.75" customHeight="1" x14ac:dyDescent="0.2">
      <c r="A33" s="121" t="s">
        <v>86</v>
      </c>
      <c r="B33" s="118" t="s">
        <v>161</v>
      </c>
      <c r="C33" s="120"/>
      <c r="D33" s="120"/>
      <c r="E33" s="120"/>
      <c r="F33" s="120"/>
      <c r="G33" s="12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37.5" customHeight="1" x14ac:dyDescent="0.2">
      <c r="A34" s="124" t="s">
        <v>88</v>
      </c>
      <c r="B34" s="125" t="s">
        <v>162</v>
      </c>
      <c r="C34" s="120"/>
      <c r="D34"/>
      <c r="E34" s="120"/>
      <c r="F34" s="120"/>
      <c r="G34" s="12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12" customHeight="1" x14ac:dyDescent="0.2">
      <c r="A35" s="124" t="s">
        <v>90</v>
      </c>
      <c r="B35" s="118" t="s">
        <v>158</v>
      </c>
      <c r="C35" s="120"/>
      <c r="D35" s="120"/>
      <c r="E35" s="120"/>
      <c r="F35" s="120"/>
      <c r="G35" s="12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13.5" customHeight="1" x14ac:dyDescent="0.2">
      <c r="A36" s="112"/>
      <c r="B36" s="118" t="s">
        <v>92</v>
      </c>
      <c r="C36" s="126">
        <f>C31+C32</f>
        <v>1035.97</v>
      </c>
      <c r="D36" s="126">
        <f>D31+D32</f>
        <v>0</v>
      </c>
      <c r="E36" s="126">
        <f>E31+E32</f>
        <v>0</v>
      </c>
      <c r="F36" s="120"/>
      <c r="G36" s="12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x14ac:dyDescent="0.2">
      <c r="A37" s="121"/>
      <c r="B37" s="113" t="s">
        <v>93</v>
      </c>
      <c r="C37" s="126">
        <f>C36</f>
        <v>1035.97</v>
      </c>
      <c r="D37" s="126">
        <f>D36</f>
        <v>0</v>
      </c>
      <c r="E37" s="126">
        <f>E36</f>
        <v>0</v>
      </c>
      <c r="F37" s="114"/>
      <c r="G37" s="114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x14ac:dyDescent="0.2">
      <c r="A38" s="112" t="s">
        <v>94</v>
      </c>
      <c r="B38" s="276" t="s">
        <v>95</v>
      </c>
      <c r="C38" s="276"/>
      <c r="D38" s="276"/>
      <c r="E38" s="276"/>
      <c r="F38" s="276"/>
      <c r="G38" s="276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38.25" customHeight="1" x14ac:dyDescent="0.2">
      <c r="A39" s="117" t="s">
        <v>96</v>
      </c>
      <c r="B39" s="277" t="s">
        <v>164</v>
      </c>
      <c r="C39" s="277"/>
      <c r="D39" s="277"/>
      <c r="E39" s="277"/>
      <c r="F39" s="277"/>
      <c r="G39" s="277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6.25" customHeight="1" x14ac:dyDescent="0.2">
      <c r="A40" s="119" t="s">
        <v>97</v>
      </c>
      <c r="B40" s="118" t="s">
        <v>156</v>
      </c>
      <c r="C40" s="120"/>
      <c r="D40" s="120"/>
      <c r="E40" s="120"/>
      <c r="F40" s="120"/>
      <c r="G40" s="12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4.75" customHeight="1" x14ac:dyDescent="0.2">
      <c r="A41" s="121" t="s">
        <v>99</v>
      </c>
      <c r="B41" s="118" t="s">
        <v>157</v>
      </c>
      <c r="C41" s="130"/>
      <c r="D41" s="131"/>
      <c r="E41" s="130"/>
      <c r="F41" s="120"/>
      <c r="G41" s="120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12.75" customHeight="1" x14ac:dyDescent="0.2">
      <c r="A42" s="117" t="s">
        <v>101</v>
      </c>
      <c r="B42" s="118" t="s">
        <v>158</v>
      </c>
      <c r="C42" s="120"/>
      <c r="D42" s="120"/>
      <c r="E42" s="120"/>
      <c r="F42" s="120"/>
      <c r="G42" s="120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13.5" customHeight="1" x14ac:dyDescent="0.2">
      <c r="A43" s="112"/>
      <c r="B43" s="118" t="s">
        <v>103</v>
      </c>
      <c r="C43" s="130">
        <f>C41</f>
        <v>0</v>
      </c>
      <c r="D43" s="120"/>
      <c r="E43" s="130">
        <f>E41</f>
        <v>0</v>
      </c>
      <c r="F43" s="120"/>
      <c r="G43" s="120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16.5" customHeight="1" x14ac:dyDescent="0.2">
      <c r="A44" s="117" t="s">
        <v>104</v>
      </c>
      <c r="B44" s="278" t="s">
        <v>50</v>
      </c>
      <c r="C44" s="278"/>
      <c r="D44" s="278"/>
      <c r="E44" s="278"/>
      <c r="F44" s="278"/>
      <c r="G44" s="278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7" customHeight="1" x14ac:dyDescent="0.2">
      <c r="A45" s="122" t="s">
        <v>105</v>
      </c>
      <c r="B45" s="118" t="s">
        <v>156</v>
      </c>
      <c r="C45" s="120"/>
      <c r="D45" s="120"/>
      <c r="E45" s="120"/>
      <c r="F45" s="120"/>
      <c r="G45" s="120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24.75" customHeight="1" x14ac:dyDescent="0.2">
      <c r="A46" s="124" t="s">
        <v>107</v>
      </c>
      <c r="B46" s="118" t="s">
        <v>157</v>
      </c>
      <c r="C46" s="120"/>
      <c r="D46" s="120"/>
      <c r="E46" s="120"/>
      <c r="F46" s="120"/>
      <c r="G46" s="120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</row>
    <row r="47" spans="1:252" ht="24.75" customHeight="1" x14ac:dyDescent="0.2">
      <c r="A47" s="121" t="s">
        <v>109</v>
      </c>
      <c r="B47" s="118" t="s">
        <v>161</v>
      </c>
      <c r="C47" s="120"/>
      <c r="D47" s="120"/>
      <c r="E47" s="120"/>
      <c r="F47" s="120"/>
      <c r="G47" s="120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</row>
    <row r="48" spans="1:252" ht="36" customHeight="1" x14ac:dyDescent="0.2">
      <c r="A48" s="124" t="s">
        <v>111</v>
      </c>
      <c r="B48" s="125" t="s">
        <v>162</v>
      </c>
      <c r="C48" s="120"/>
      <c r="D48" s="120"/>
      <c r="E48" s="120"/>
      <c r="F48" s="120"/>
      <c r="G48" s="120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</row>
    <row r="49" spans="1:252" ht="14.25" customHeight="1" x14ac:dyDescent="0.2">
      <c r="A49" s="124" t="s">
        <v>113</v>
      </c>
      <c r="B49" s="118" t="s">
        <v>158</v>
      </c>
      <c r="C49" s="120"/>
      <c r="D49" s="120"/>
      <c r="E49" s="120"/>
      <c r="F49" s="120"/>
      <c r="G49" s="120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</row>
    <row r="50" spans="1:252" ht="15" customHeight="1" x14ac:dyDescent="0.2">
      <c r="A50" s="112"/>
      <c r="B50" s="118" t="s">
        <v>115</v>
      </c>
      <c r="C50" s="120">
        <v>0</v>
      </c>
      <c r="D50" s="120">
        <v>0</v>
      </c>
      <c r="E50" s="120">
        <v>0</v>
      </c>
      <c r="F50" s="120"/>
      <c r="G50" s="12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</row>
    <row r="51" spans="1:252" x14ac:dyDescent="0.2">
      <c r="A51" s="121"/>
      <c r="B51" s="113" t="s">
        <v>116</v>
      </c>
      <c r="C51" s="130">
        <f>C43+C50</f>
        <v>0</v>
      </c>
      <c r="D51" s="130">
        <f>D43+D50</f>
        <v>0</v>
      </c>
      <c r="E51" s="130">
        <f>E43+E50</f>
        <v>0</v>
      </c>
      <c r="F51" s="114"/>
      <c r="G51" s="114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</row>
    <row r="52" spans="1:252" x14ac:dyDescent="0.2">
      <c r="A52" s="121"/>
      <c r="B52" s="113" t="s">
        <v>117</v>
      </c>
      <c r="C52" s="126">
        <f>C37+C51+C23+C43</f>
        <v>5500.96</v>
      </c>
      <c r="D52" s="126">
        <v>2161.3200000000002</v>
      </c>
      <c r="E52" s="126">
        <v>0</v>
      </c>
      <c r="F52" s="114"/>
      <c r="G52" s="114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</row>
    <row r="53" spans="1:252" x14ac:dyDescent="0.2">
      <c r="A53" s="132"/>
      <c r="B53" s="133"/>
      <c r="C53" s="127"/>
      <c r="D53" s="204"/>
      <c r="E53" s="127"/>
      <c r="F53" s="127"/>
      <c r="G53" s="127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</row>
    <row r="54" spans="1:252" ht="24.75" customHeight="1" x14ac:dyDescent="0.2">
      <c r="A54" s="274" t="s">
        <v>202</v>
      </c>
      <c r="B54" s="274"/>
      <c r="C54" s="274"/>
      <c r="D54" s="274"/>
      <c r="E54" s="274"/>
      <c r="F54" s="274"/>
      <c r="G54" s="27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</row>
    <row r="55" spans="1:252" ht="0.75" hidden="1" customHeight="1" x14ac:dyDescent="0.2">
      <c r="A55" s="274"/>
      <c r="B55" s="274"/>
      <c r="C55" s="274"/>
      <c r="D55" s="274"/>
      <c r="E55" s="274"/>
      <c r="F55" s="274"/>
      <c r="G55" s="274"/>
      <c r="H55" s="109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</row>
    <row r="56" spans="1:252" ht="3" hidden="1" customHeight="1" x14ac:dyDescent="0.2">
      <c r="A56" s="274"/>
      <c r="B56" s="274"/>
      <c r="C56" s="274"/>
      <c r="D56" s="274"/>
      <c r="E56" s="274"/>
      <c r="F56" s="274"/>
      <c r="G56" s="274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</row>
    <row r="57" spans="1:252" s="136" customFormat="1" ht="11.25" customHeight="1" x14ac:dyDescent="0.2">
      <c r="A57" s="271" t="s">
        <v>165</v>
      </c>
      <c r="B57" s="271"/>
      <c r="C57" s="134"/>
      <c r="D57" s="107" t="s">
        <v>166</v>
      </c>
      <c r="E57" s="132"/>
      <c r="F57" s="270" t="s">
        <v>167</v>
      </c>
      <c r="G57" s="270"/>
      <c r="H57" s="135"/>
    </row>
    <row r="58" spans="1:252" ht="17.25" customHeight="1" x14ac:dyDescent="0.2">
      <c r="A58" s="132" t="s">
        <v>168</v>
      </c>
      <c r="B58" s="137"/>
      <c r="C58" s="107"/>
      <c r="D58" s="116"/>
      <c r="E58" s="132"/>
      <c r="F58" s="132"/>
      <c r="G58" s="132"/>
    </row>
    <row r="59" spans="1:252" ht="17.25" customHeight="1" x14ac:dyDescent="0.2">
      <c r="A59" s="132"/>
      <c r="B59" s="132"/>
      <c r="C59" s="132"/>
      <c r="D59" s="132"/>
      <c r="E59" s="132"/>
      <c r="F59" s="132"/>
      <c r="G59" s="132"/>
    </row>
    <row r="60" spans="1:252" ht="24.75" customHeight="1" x14ac:dyDescent="0.25">
      <c r="A60" s="272" t="s">
        <v>204</v>
      </c>
      <c r="B60" s="272"/>
      <c r="C60" s="272"/>
      <c r="D60" s="272"/>
      <c r="E60" s="272"/>
      <c r="F60" s="272"/>
      <c r="G60" s="272"/>
    </row>
    <row r="61" spans="1:252" ht="12.75" customHeight="1" x14ac:dyDescent="0.2">
      <c r="A61"/>
      <c r="B61" s="108" t="s">
        <v>169</v>
      </c>
      <c r="C61" s="108" t="s">
        <v>170</v>
      </c>
      <c r="D61"/>
      <c r="E61" s="108" t="s">
        <v>171</v>
      </c>
      <c r="F61" s="270" t="s">
        <v>167</v>
      </c>
      <c r="G61" s="270"/>
      <c r="K61" s="179"/>
      <c r="L61" s="179"/>
    </row>
    <row r="62" spans="1:252" x14ac:dyDescent="0.2">
      <c r="A62" s="273"/>
      <c r="B62" s="273"/>
      <c r="C62" s="273"/>
      <c r="D62" s="273"/>
      <c r="E62" s="273"/>
      <c r="F62" s="273"/>
      <c r="G62" s="273"/>
      <c r="M62" s="179"/>
    </row>
    <row r="63" spans="1:252" ht="41.25" customHeight="1" x14ac:dyDescent="0.25">
      <c r="A63" s="272" t="s">
        <v>203</v>
      </c>
      <c r="B63" s="272"/>
      <c r="C63" s="272"/>
      <c r="D63" s="272"/>
      <c r="E63" s="272"/>
      <c r="F63" s="272"/>
      <c r="G63" s="272"/>
      <c r="K63" s="180"/>
      <c r="L63" s="179"/>
      <c r="M63" s="179"/>
    </row>
    <row r="64" spans="1:252" ht="26.25" customHeight="1" x14ac:dyDescent="0.2">
      <c r="A64" s="136" t="s">
        <v>123</v>
      </c>
      <c r="B64" s="138"/>
      <c r="C64" s="139"/>
      <c r="D64" s="139"/>
      <c r="E64" s="139" t="s">
        <v>124</v>
      </c>
      <c r="F64" s="270" t="s">
        <v>167</v>
      </c>
      <c r="G64" s="270"/>
      <c r="L64" s="179"/>
    </row>
    <row r="66" spans="2:12" x14ac:dyDescent="0.2">
      <c r="B66" s="108" t="s">
        <v>170</v>
      </c>
    </row>
    <row r="67" spans="2:12" x14ac:dyDescent="0.2">
      <c r="L67" s="179">
        <f>C52</f>
        <v>5500.96</v>
      </c>
    </row>
    <row r="68" spans="2:12" x14ac:dyDescent="0.2">
      <c r="J68" s="179">
        <f>K63+J66</f>
        <v>0</v>
      </c>
      <c r="K68" s="179">
        <f>K61+K64</f>
        <v>0</v>
      </c>
    </row>
    <row r="70" spans="2:12" x14ac:dyDescent="0.2">
      <c r="K70" s="179">
        <f>K68-E52</f>
        <v>0</v>
      </c>
    </row>
  </sheetData>
  <sheetProtection selectLockedCells="1" selectUnlockedCells="1"/>
  <mergeCells count="29">
    <mergeCell ref="A2:G2"/>
    <mergeCell ref="A4:G4"/>
    <mergeCell ref="A5:A8"/>
    <mergeCell ref="B5:B8"/>
    <mergeCell ref="C5:G5"/>
    <mergeCell ref="C6:C8"/>
    <mergeCell ref="D6:G6"/>
    <mergeCell ref="D7:D8"/>
    <mergeCell ref="E7:E8"/>
    <mergeCell ref="A3:G3"/>
    <mergeCell ref="A54:G56"/>
    <mergeCell ref="F7:F8"/>
    <mergeCell ref="G7:G8"/>
    <mergeCell ref="B10:G10"/>
    <mergeCell ref="B11:G11"/>
    <mergeCell ref="B16:G16"/>
    <mergeCell ref="B24:G24"/>
    <mergeCell ref="B25:G25"/>
    <mergeCell ref="B30:G30"/>
    <mergeCell ref="B38:G38"/>
    <mergeCell ref="B39:G39"/>
    <mergeCell ref="B44:G44"/>
    <mergeCell ref="F64:G64"/>
    <mergeCell ref="A57:B57"/>
    <mergeCell ref="F57:G57"/>
    <mergeCell ref="A60:G60"/>
    <mergeCell ref="F61:G61"/>
    <mergeCell ref="A62:G62"/>
    <mergeCell ref="A63:G63"/>
  </mergeCells>
  <pageMargins left="0.23622047244094491" right="0.23622047244094491" top="0.74803149606299213" bottom="0.74803149606299213" header="0.51181102362204722" footer="0.51181102362204722"/>
  <pageSetup paperSize="9" scale="5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4</vt:lpstr>
      <vt:lpstr>5</vt:lpstr>
      <vt:lpstr>6</vt:lpstr>
      <vt:lpstr>'4'!__xlnm_Print_Area</vt:lpstr>
      <vt:lpstr>'5'!__xlnm_Print_Area</vt:lpstr>
      <vt:lpstr>'6'!__xlnm_Print_Area</vt:lpstr>
      <vt:lpstr>'4'!__xlnm_Print_Area_0</vt:lpstr>
      <vt:lpstr>'5'!__xlnm_Print_Area_0</vt:lpstr>
      <vt:lpstr>'6'!__xlnm_Print_Area_0</vt:lpstr>
      <vt:lpstr>'4'!Область_печати</vt:lpstr>
      <vt:lpstr>'5'!Область_печати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2018-09-10T07:07:08Z</cp:lastPrinted>
  <dcterms:created xsi:type="dcterms:W3CDTF">2016-08-17T07:44:24Z</dcterms:created>
  <dcterms:modified xsi:type="dcterms:W3CDTF">2018-09-18T11:38:15Z</dcterms:modified>
</cp:coreProperties>
</file>